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junior_law\OneDrive - KORM_ENZ\Робочий стіл\ENG\"/>
    </mc:Choice>
  </mc:AlternateContent>
  <xr:revisionPtr revIDLastSave="0" documentId="13_ncr:1_{9E48EB66-27F5-4EC5-8C63-6D52696BB1A4}" xr6:coauthVersionLast="47" xr6:coauthVersionMax="47" xr10:uidLastSave="{00000000-0000-0000-0000-000000000000}"/>
  <bookViews>
    <workbookView xWindow="-108" yWindow="-108" windowWidth="23256" windowHeight="12456" tabRatio="693" firstSheet="3" activeTab="3" xr2:uid="{AE04F8C3-5A4D-4DB8-B184-006B59EA63CE}"/>
  </bookViews>
  <sheets>
    <sheet name="Зміна по рангах" sheetId="6" state="hidden" r:id="rId1"/>
    <sheet name="Оргструктура" sheetId="9" state="hidden" r:id="rId2"/>
    <sheet name="Структура управ" sheetId="11" state="hidden" r:id="rId3"/>
    <sheet name="Оргструктура " sheetId="13" r:id="rId4"/>
  </sheets>
  <definedNames>
    <definedName name="_xlnm._FilterDatabase" localSheetId="0" hidden="1">'Зміна по рангах'!$A$1:$Z$391</definedName>
    <definedName name="_xlnm.Print_Area" localSheetId="2">'Структура управ'!$A$1:$EP$38</definedName>
  </definedNames>
  <calcPr calcId="191029"/>
</workbook>
</file>

<file path=xl/calcChain.xml><?xml version="1.0" encoding="utf-8"?>
<calcChain xmlns="http://schemas.openxmlformats.org/spreadsheetml/2006/main">
  <c r="DZ25" i="11" l="1"/>
  <c r="BH25" i="11"/>
  <c r="AQ25" i="11"/>
  <c r="AQ31" i="11"/>
  <c r="CC25" i="11"/>
  <c r="EH1" i="11"/>
  <c r="ED3" i="11"/>
  <c r="EN25" i="11"/>
  <c r="BL25" i="11"/>
  <c r="AI25" i="11"/>
  <c r="EJ25" i="11"/>
  <c r="AU25" i="11"/>
  <c r="E25" i="11"/>
  <c r="CT25" i="11"/>
  <c r="Z25" i="11"/>
  <c r="AM25" i="11"/>
  <c r="CP25" i="11"/>
  <c r="BD29" i="11"/>
  <c r="BD25" i="11"/>
  <c r="BP25" i="11"/>
  <c r="BT25" i="11"/>
  <c r="CK25" i="11"/>
  <c r="EE25" i="11"/>
  <c r="DL25" i="11"/>
  <c r="CG25" i="11"/>
  <c r="BY25" i="11"/>
  <c r="U25" i="11"/>
  <c r="Q25" i="11"/>
  <c r="M25" i="11"/>
  <c r="I25" i="11"/>
  <c r="K72" i="6"/>
  <c r="O72" i="6"/>
  <c r="K69" i="6"/>
  <c r="K70" i="6"/>
  <c r="K68" i="6"/>
  <c r="K391" i="6"/>
  <c r="O391" i="6"/>
  <c r="T391" i="6"/>
  <c r="K390" i="6"/>
  <c r="O390" i="6"/>
  <c r="K389" i="6"/>
  <c r="O389" i="6"/>
  <c r="K388" i="6"/>
  <c r="K387" i="6"/>
  <c r="O387" i="6"/>
  <c r="T387" i="6"/>
  <c r="K386" i="6"/>
  <c r="O386" i="6"/>
  <c r="K385" i="6"/>
  <c r="O385" i="6"/>
  <c r="K380" i="6"/>
  <c r="K379" i="6"/>
  <c r="O379" i="6"/>
  <c r="T379" i="6"/>
  <c r="K378" i="6"/>
  <c r="K377" i="6"/>
  <c r="O377" i="6"/>
  <c r="K376" i="6"/>
  <c r="K372" i="6"/>
  <c r="O372" i="6"/>
  <c r="K371" i="6"/>
  <c r="K370" i="6"/>
  <c r="O370" i="6"/>
  <c r="K369" i="6"/>
  <c r="K368" i="6"/>
  <c r="O368" i="6"/>
  <c r="T368" i="6"/>
  <c r="K367" i="6"/>
  <c r="K366" i="6"/>
  <c r="O366" i="6"/>
  <c r="K365" i="6"/>
  <c r="K364" i="6"/>
  <c r="O364" i="6"/>
  <c r="K363" i="6"/>
  <c r="K362" i="6"/>
  <c r="O362" i="6"/>
  <c r="K361" i="6"/>
  <c r="K360" i="6"/>
  <c r="O360" i="6"/>
  <c r="T360" i="6"/>
  <c r="K359" i="6"/>
  <c r="K358" i="6"/>
  <c r="O358" i="6"/>
  <c r="K357" i="6"/>
  <c r="K356" i="6"/>
  <c r="O356" i="6"/>
  <c r="K355" i="6"/>
  <c r="K354" i="6"/>
  <c r="O354" i="6"/>
  <c r="K353" i="6"/>
  <c r="K352" i="6"/>
  <c r="O352" i="6"/>
  <c r="T352" i="6"/>
  <c r="U352" i="6"/>
  <c r="K351" i="6"/>
  <c r="K350" i="6"/>
  <c r="O350" i="6"/>
  <c r="K345" i="6"/>
  <c r="K344" i="6"/>
  <c r="O344" i="6"/>
  <c r="K343" i="6"/>
  <c r="K342" i="6"/>
  <c r="O342" i="6"/>
  <c r="K341" i="6"/>
  <c r="K340" i="6"/>
  <c r="O340" i="6"/>
  <c r="K339" i="6"/>
  <c r="K338" i="6"/>
  <c r="O338" i="6"/>
  <c r="K337" i="6"/>
  <c r="K336" i="6"/>
  <c r="O336" i="6"/>
  <c r="K335" i="6"/>
  <c r="K334" i="6"/>
  <c r="O334" i="6"/>
  <c r="T334" i="6"/>
  <c r="K333" i="6"/>
  <c r="K332" i="6"/>
  <c r="O332" i="6"/>
  <c r="K331" i="6"/>
  <c r="K330" i="6"/>
  <c r="O330" i="6"/>
  <c r="K329" i="6"/>
  <c r="K328" i="6"/>
  <c r="O328" i="6"/>
  <c r="K327" i="6"/>
  <c r="K326" i="6"/>
  <c r="O326" i="6"/>
  <c r="K325" i="6"/>
  <c r="K324" i="6"/>
  <c r="O324" i="6"/>
  <c r="K323" i="6"/>
  <c r="K322" i="6"/>
  <c r="O322" i="6"/>
  <c r="K278" i="6"/>
  <c r="K277" i="6"/>
  <c r="O277" i="6"/>
  <c r="K276" i="6"/>
  <c r="K269" i="6"/>
  <c r="O269" i="6"/>
  <c r="K268" i="6"/>
  <c r="K267" i="6"/>
  <c r="O267" i="6"/>
  <c r="T267" i="6"/>
  <c r="K266" i="6"/>
  <c r="K265" i="6"/>
  <c r="O265" i="6"/>
  <c r="K264" i="6"/>
  <c r="K263" i="6"/>
  <c r="O263" i="6"/>
  <c r="T263" i="6"/>
  <c r="K262" i="6"/>
  <c r="K261" i="6"/>
  <c r="O261" i="6"/>
  <c r="K260" i="6"/>
  <c r="K256" i="6"/>
  <c r="O256" i="6"/>
  <c r="K255" i="6"/>
  <c r="K244" i="6"/>
  <c r="O244" i="6"/>
  <c r="S244" i="6"/>
  <c r="K243" i="6"/>
  <c r="K242" i="6"/>
  <c r="O242" i="6"/>
  <c r="K241" i="6"/>
  <c r="K240" i="6"/>
  <c r="O240" i="6"/>
  <c r="T240" i="6"/>
  <c r="K239" i="6"/>
  <c r="K238" i="6"/>
  <c r="O238" i="6"/>
  <c r="S238" i="6"/>
  <c r="K237" i="6"/>
  <c r="K236" i="6"/>
  <c r="O236" i="6"/>
  <c r="K235" i="6"/>
  <c r="K234" i="6"/>
  <c r="O234" i="6"/>
  <c r="K233" i="6"/>
  <c r="K231" i="6"/>
  <c r="O231" i="6"/>
  <c r="S231" i="6"/>
  <c r="K230" i="6"/>
  <c r="K229" i="6"/>
  <c r="O229" i="6"/>
  <c r="S229" i="6"/>
  <c r="U229" i="6"/>
  <c r="K228" i="6"/>
  <c r="K227" i="6"/>
  <c r="O227" i="6"/>
  <c r="K226" i="6"/>
  <c r="K223" i="6"/>
  <c r="O223" i="6"/>
  <c r="K160" i="6"/>
  <c r="K161" i="6"/>
  <c r="O161" i="6"/>
  <c r="K162" i="6"/>
  <c r="K163" i="6"/>
  <c r="O163" i="6"/>
  <c r="K164" i="6"/>
  <c r="K165" i="6"/>
  <c r="O165" i="6"/>
  <c r="K166" i="6"/>
  <c r="K167" i="6"/>
  <c r="O167" i="6"/>
  <c r="K168" i="6"/>
  <c r="K169" i="6"/>
  <c r="O169" i="6"/>
  <c r="K170" i="6"/>
  <c r="K171" i="6"/>
  <c r="O171" i="6"/>
  <c r="K172" i="6"/>
  <c r="K173" i="6"/>
  <c r="O173" i="6"/>
  <c r="T173" i="6"/>
  <c r="K174" i="6"/>
  <c r="K175" i="6"/>
  <c r="O175" i="6"/>
  <c r="T175" i="6"/>
  <c r="K159" i="6"/>
  <c r="K152" i="6"/>
  <c r="O152" i="6"/>
  <c r="K151" i="6"/>
  <c r="K150" i="6"/>
  <c r="O150" i="6"/>
  <c r="S150" i="6"/>
  <c r="K149" i="6"/>
  <c r="K148" i="6"/>
  <c r="O148" i="6"/>
  <c r="K147" i="6"/>
  <c r="K146" i="6"/>
  <c r="O146" i="6"/>
  <c r="T146" i="6"/>
  <c r="K145" i="6"/>
  <c r="K144" i="6"/>
  <c r="O144" i="6"/>
  <c r="S144" i="6"/>
  <c r="K143" i="6"/>
  <c r="K142" i="6"/>
  <c r="O142" i="6"/>
  <c r="S142" i="6"/>
  <c r="K141" i="6"/>
  <c r="K140" i="6"/>
  <c r="O140" i="6"/>
  <c r="K139" i="6"/>
  <c r="K138" i="6"/>
  <c r="O138" i="6"/>
  <c r="K137" i="6"/>
  <c r="K136" i="6"/>
  <c r="O136" i="6"/>
  <c r="K135" i="6"/>
  <c r="K134" i="6"/>
  <c r="O134" i="6"/>
  <c r="S134" i="6"/>
  <c r="U134" i="6"/>
  <c r="Y134" i="6"/>
  <c r="K133" i="6"/>
  <c r="K132" i="6"/>
  <c r="O132" i="6"/>
  <c r="K131" i="6"/>
  <c r="K130" i="6"/>
  <c r="O130" i="6"/>
  <c r="K129" i="6"/>
  <c r="K128" i="6"/>
  <c r="O128" i="6"/>
  <c r="K127" i="6"/>
  <c r="K126" i="6"/>
  <c r="O126" i="6"/>
  <c r="K125" i="6"/>
  <c r="K124" i="6"/>
  <c r="O124" i="6"/>
  <c r="K123" i="6"/>
  <c r="K122" i="6"/>
  <c r="O122" i="6"/>
  <c r="K121" i="6"/>
  <c r="K120" i="6"/>
  <c r="O120" i="6"/>
  <c r="K119" i="6"/>
  <c r="K118" i="6"/>
  <c r="O118" i="6"/>
  <c r="S118" i="6"/>
  <c r="K117" i="6"/>
  <c r="K116" i="6"/>
  <c r="O116" i="6"/>
  <c r="K115" i="6"/>
  <c r="K114" i="6"/>
  <c r="O114" i="6"/>
  <c r="S114" i="6"/>
  <c r="K113" i="6"/>
  <c r="K111" i="6"/>
  <c r="O111" i="6"/>
  <c r="K110" i="6"/>
  <c r="K109" i="6"/>
  <c r="O109" i="6"/>
  <c r="K108" i="6"/>
  <c r="K106" i="6"/>
  <c r="O106" i="6"/>
  <c r="K105" i="6"/>
  <c r="K104" i="6"/>
  <c r="O104" i="6"/>
  <c r="S104" i="6"/>
  <c r="K103" i="6"/>
  <c r="K102" i="6"/>
  <c r="O102" i="6"/>
  <c r="S102" i="6"/>
  <c r="K101" i="6"/>
  <c r="K100" i="6"/>
  <c r="O100" i="6"/>
  <c r="S100" i="6"/>
  <c r="K99" i="6"/>
  <c r="K98" i="6"/>
  <c r="O98" i="6"/>
  <c r="K97" i="6"/>
  <c r="K96" i="6"/>
  <c r="O96" i="6"/>
  <c r="T96" i="6"/>
  <c r="K92" i="6"/>
  <c r="K91" i="6"/>
  <c r="O91" i="6"/>
  <c r="K90" i="6"/>
  <c r="K89" i="6"/>
  <c r="O89" i="6"/>
  <c r="K88" i="6"/>
  <c r="K87" i="6"/>
  <c r="O87" i="6"/>
  <c r="K86" i="6"/>
  <c r="K85" i="6"/>
  <c r="O85" i="6"/>
  <c r="K84" i="6"/>
  <c r="K83" i="6"/>
  <c r="O83" i="6"/>
  <c r="K82" i="6"/>
  <c r="K81" i="6"/>
  <c r="O81" i="6"/>
  <c r="K80" i="6"/>
  <c r="K79" i="6"/>
  <c r="O79" i="6"/>
  <c r="K77" i="6"/>
  <c r="K76" i="6"/>
  <c r="O76" i="6"/>
  <c r="K75" i="6"/>
  <c r="K74" i="6"/>
  <c r="O74" i="6"/>
  <c r="K73" i="6"/>
  <c r="K71" i="6"/>
  <c r="O70" i="6"/>
  <c r="O68" i="6"/>
  <c r="K67" i="6"/>
  <c r="K66" i="6"/>
  <c r="O66" i="6"/>
  <c r="K64" i="6"/>
  <c r="O64" i="6"/>
  <c r="K63" i="6"/>
  <c r="O63" i="6"/>
  <c r="K62" i="6"/>
  <c r="O62" i="6"/>
  <c r="K61" i="6"/>
  <c r="O61" i="6"/>
  <c r="K60" i="6"/>
  <c r="O60" i="6"/>
  <c r="K59" i="6"/>
  <c r="O59" i="6"/>
  <c r="K57" i="6"/>
  <c r="K56" i="6"/>
  <c r="O56" i="6"/>
  <c r="K55" i="6"/>
  <c r="O55" i="6"/>
  <c r="K54" i="6"/>
  <c r="O54" i="6"/>
  <c r="X391" i="6"/>
  <c r="X390" i="6"/>
  <c r="X389" i="6"/>
  <c r="X388" i="6"/>
  <c r="O388" i="6"/>
  <c r="X387" i="6"/>
  <c r="X386" i="6"/>
  <c r="X385" i="6"/>
  <c r="X384" i="6"/>
  <c r="X383" i="6"/>
  <c r="X382" i="6"/>
  <c r="X380" i="6"/>
  <c r="O380" i="6"/>
  <c r="X379" i="6"/>
  <c r="X378" i="6"/>
  <c r="O378" i="6"/>
  <c r="X377" i="6"/>
  <c r="X376" i="6"/>
  <c r="O376" i="6"/>
  <c r="X375" i="6"/>
  <c r="X374" i="6"/>
  <c r="X372" i="6"/>
  <c r="X371" i="6"/>
  <c r="O371" i="6"/>
  <c r="X370" i="6"/>
  <c r="X369" i="6"/>
  <c r="O369" i="6"/>
  <c r="X368" i="6"/>
  <c r="X367" i="6"/>
  <c r="O367" i="6"/>
  <c r="X366" i="6"/>
  <c r="X365" i="6"/>
  <c r="O365" i="6"/>
  <c r="X364" i="6"/>
  <c r="X363" i="6"/>
  <c r="O363" i="6"/>
  <c r="X362" i="6"/>
  <c r="X361" i="6"/>
  <c r="O361" i="6"/>
  <c r="X360" i="6"/>
  <c r="X359" i="6"/>
  <c r="O359" i="6"/>
  <c r="X358" i="6"/>
  <c r="X357" i="6"/>
  <c r="O357" i="6"/>
  <c r="X356" i="6"/>
  <c r="X355" i="6"/>
  <c r="O355" i="6"/>
  <c r="X354" i="6"/>
  <c r="X353" i="6"/>
  <c r="O353" i="6"/>
  <c r="X352" i="6"/>
  <c r="X351" i="6"/>
  <c r="O351" i="6"/>
  <c r="X350" i="6"/>
  <c r="X349" i="6"/>
  <c r="X348" i="6"/>
  <c r="X347" i="6"/>
  <c r="X345" i="6"/>
  <c r="O345" i="6"/>
  <c r="S345" i="6"/>
  <c r="X344" i="6"/>
  <c r="X343" i="6"/>
  <c r="O343" i="6"/>
  <c r="X342" i="6"/>
  <c r="X341" i="6"/>
  <c r="O341" i="6"/>
  <c r="S341" i="6"/>
  <c r="X340" i="6"/>
  <c r="X339" i="6"/>
  <c r="O339" i="6"/>
  <c r="S339" i="6"/>
  <c r="X338" i="6"/>
  <c r="X337" i="6"/>
  <c r="O337" i="6"/>
  <c r="S337" i="6"/>
  <c r="X336" i="6"/>
  <c r="X335" i="6"/>
  <c r="O335" i="6"/>
  <c r="X334" i="6"/>
  <c r="X333" i="6"/>
  <c r="O333" i="6"/>
  <c r="S333" i="6"/>
  <c r="X332" i="6"/>
  <c r="X331" i="6"/>
  <c r="O331" i="6"/>
  <c r="X330" i="6"/>
  <c r="X329" i="6"/>
  <c r="O329" i="6"/>
  <c r="S329" i="6"/>
  <c r="X328" i="6"/>
  <c r="X327" i="6"/>
  <c r="O327" i="6"/>
  <c r="X326" i="6"/>
  <c r="X325" i="6"/>
  <c r="O325" i="6"/>
  <c r="X324" i="6"/>
  <c r="X323" i="6"/>
  <c r="O323" i="6"/>
  <c r="X322" i="6"/>
  <c r="X321" i="6"/>
  <c r="X320" i="6"/>
  <c r="X319" i="6"/>
  <c r="X317" i="6"/>
  <c r="X316" i="6"/>
  <c r="X315" i="6"/>
  <c r="X314" i="6"/>
  <c r="X313" i="6"/>
  <c r="X312" i="6"/>
  <c r="X310" i="6"/>
  <c r="X309" i="6"/>
  <c r="X308" i="6"/>
  <c r="X307" i="6"/>
  <c r="X306" i="6"/>
  <c r="X305" i="6"/>
  <c r="X304" i="6"/>
  <c r="X303" i="6"/>
  <c r="X301" i="6"/>
  <c r="X300" i="6"/>
  <c r="X299" i="6"/>
  <c r="X298" i="6"/>
  <c r="K297" i="6"/>
  <c r="O297" i="6"/>
  <c r="X295" i="6"/>
  <c r="K295" i="6"/>
  <c r="O295" i="6"/>
  <c r="X294" i="6"/>
  <c r="X293" i="6"/>
  <c r="X292" i="6"/>
  <c r="X291" i="6"/>
  <c r="X290" i="6"/>
  <c r="X289" i="6"/>
  <c r="X287" i="6"/>
  <c r="K287" i="6"/>
  <c r="O287" i="6"/>
  <c r="X286" i="6"/>
  <c r="X285" i="6"/>
  <c r="X284" i="6"/>
  <c r="X283" i="6"/>
  <c r="X282" i="6"/>
  <c r="X281" i="6"/>
  <c r="K280" i="6"/>
  <c r="O280" i="6"/>
  <c r="S280" i="6"/>
  <c r="X278" i="6"/>
  <c r="O278" i="6"/>
  <c r="X277" i="6"/>
  <c r="X276" i="6"/>
  <c r="O276" i="6"/>
  <c r="X275" i="6"/>
  <c r="K275" i="6"/>
  <c r="O275" i="6"/>
  <c r="T275" i="6"/>
  <c r="X273" i="6"/>
  <c r="K273" i="6"/>
  <c r="O273" i="6"/>
  <c r="X272" i="6"/>
  <c r="X271" i="6"/>
  <c r="X270" i="6"/>
  <c r="K270" i="6"/>
  <c r="O270" i="6"/>
  <c r="X269" i="6"/>
  <c r="X268" i="6"/>
  <c r="O268" i="6"/>
  <c r="X267" i="6"/>
  <c r="X266" i="6"/>
  <c r="O266" i="6"/>
  <c r="X265" i="6"/>
  <c r="X264" i="6"/>
  <c r="O264" i="6"/>
  <c r="X263" i="6"/>
  <c r="X262" i="6"/>
  <c r="O262" i="6"/>
  <c r="T262" i="6"/>
  <c r="X261" i="6"/>
  <c r="X260" i="6"/>
  <c r="O260" i="6"/>
  <c r="X259" i="6"/>
  <c r="K259" i="6"/>
  <c r="O259" i="6"/>
  <c r="X258" i="6"/>
  <c r="K258" i="6"/>
  <c r="O258" i="6"/>
  <c r="X256" i="6"/>
  <c r="X255" i="6"/>
  <c r="O255" i="6"/>
  <c r="X254" i="6"/>
  <c r="K254" i="6"/>
  <c r="O254" i="6"/>
  <c r="X253" i="6"/>
  <c r="K253" i="6"/>
  <c r="O253" i="6"/>
  <c r="X251" i="6"/>
  <c r="K251" i="6"/>
  <c r="O251" i="6"/>
  <c r="X250" i="6"/>
  <c r="K250" i="6"/>
  <c r="O250" i="6"/>
  <c r="X249" i="6"/>
  <c r="K249" i="6"/>
  <c r="O249" i="6"/>
  <c r="S249" i="6"/>
  <c r="U249" i="6"/>
  <c r="X248" i="6"/>
  <c r="K248" i="6"/>
  <c r="O248" i="6"/>
  <c r="X247" i="6"/>
  <c r="K247" i="6"/>
  <c r="O247" i="6"/>
  <c r="X246" i="6"/>
  <c r="K246" i="6"/>
  <c r="O246" i="6"/>
  <c r="T246" i="6"/>
  <c r="X244" i="6"/>
  <c r="X243" i="6"/>
  <c r="O243" i="6"/>
  <c r="X242" i="6"/>
  <c r="X241" i="6"/>
  <c r="O241" i="6"/>
  <c r="X240" i="6"/>
  <c r="X239" i="6"/>
  <c r="O239" i="6"/>
  <c r="X238" i="6"/>
  <c r="X237" i="6"/>
  <c r="O237" i="6"/>
  <c r="X236" i="6"/>
  <c r="X235" i="6"/>
  <c r="Z235" i="6"/>
  <c r="O235" i="6"/>
  <c r="X234" i="6"/>
  <c r="X233" i="6"/>
  <c r="O233" i="6"/>
  <c r="X231" i="6"/>
  <c r="X230" i="6"/>
  <c r="O230" i="6"/>
  <c r="X229" i="6"/>
  <c r="X228" i="6"/>
  <c r="O228" i="6"/>
  <c r="X227" i="6"/>
  <c r="X226" i="6"/>
  <c r="O226" i="6"/>
  <c r="X225" i="6"/>
  <c r="X224" i="6"/>
  <c r="X223" i="6"/>
  <c r="X222" i="6"/>
  <c r="X220" i="6"/>
  <c r="X219" i="6"/>
  <c r="X218" i="6"/>
  <c r="X217" i="6"/>
  <c r="X216" i="6"/>
  <c r="X215" i="6"/>
  <c r="X214" i="6"/>
  <c r="X213" i="6"/>
  <c r="X210" i="6"/>
  <c r="X209" i="6"/>
  <c r="X208" i="6"/>
  <c r="X207" i="6"/>
  <c r="X206" i="6"/>
  <c r="X205" i="6"/>
  <c r="X203" i="6"/>
  <c r="X202" i="6"/>
  <c r="X200" i="6"/>
  <c r="X199" i="6"/>
  <c r="X198" i="6"/>
  <c r="X196" i="6"/>
  <c r="X195" i="6"/>
  <c r="X194" i="6"/>
  <c r="X193" i="6"/>
  <c r="X192" i="6"/>
  <c r="X191" i="6"/>
  <c r="X190" i="6"/>
  <c r="X189" i="6"/>
  <c r="X188" i="6"/>
  <c r="X187" i="6"/>
  <c r="X186" i="6"/>
  <c r="X184" i="6"/>
  <c r="K183" i="6"/>
  <c r="O183" i="6"/>
  <c r="X181" i="6"/>
  <c r="K181" i="6"/>
  <c r="O181" i="6"/>
  <c r="X180" i="6"/>
  <c r="K180" i="6"/>
  <c r="O180" i="6"/>
  <c r="S180" i="6"/>
  <c r="X179" i="6"/>
  <c r="K179" i="6"/>
  <c r="O179" i="6"/>
  <c r="X178" i="6"/>
  <c r="K178" i="6"/>
  <c r="O178" i="6"/>
  <c r="X177" i="6"/>
  <c r="K177" i="6"/>
  <c r="O177" i="6"/>
  <c r="X175" i="6"/>
  <c r="X174" i="6"/>
  <c r="O174" i="6"/>
  <c r="X173" i="6"/>
  <c r="X172" i="6"/>
  <c r="O172" i="6"/>
  <c r="S172" i="6"/>
  <c r="X171" i="6"/>
  <c r="X170" i="6"/>
  <c r="O170" i="6"/>
  <c r="T170" i="6"/>
  <c r="U170" i="6"/>
  <c r="X169" i="6"/>
  <c r="X168" i="6"/>
  <c r="O168" i="6"/>
  <c r="X167" i="6"/>
  <c r="X166" i="6"/>
  <c r="O166" i="6"/>
  <c r="X165" i="6"/>
  <c r="X164" i="6"/>
  <c r="O164" i="6"/>
  <c r="X163" i="6"/>
  <c r="X162" i="6"/>
  <c r="O162" i="6"/>
  <c r="X161" i="6"/>
  <c r="X160" i="6"/>
  <c r="O160" i="6"/>
  <c r="X159" i="6"/>
  <c r="O159" i="6"/>
  <c r="X158" i="6"/>
  <c r="K158" i="6"/>
  <c r="O158" i="6"/>
  <c r="X156" i="6"/>
  <c r="K156" i="6"/>
  <c r="O156" i="6"/>
  <c r="X155" i="6"/>
  <c r="K155" i="6"/>
  <c r="O155" i="6"/>
  <c r="K154" i="6"/>
  <c r="O154" i="6"/>
  <c r="X152" i="6"/>
  <c r="X151" i="6"/>
  <c r="O151" i="6"/>
  <c r="X150" i="6"/>
  <c r="X149" i="6"/>
  <c r="O149" i="6"/>
  <c r="X148" i="6"/>
  <c r="X147" i="6"/>
  <c r="O147" i="6"/>
  <c r="X146" i="6"/>
  <c r="X145" i="6"/>
  <c r="O145" i="6"/>
  <c r="X144" i="6"/>
  <c r="X143" i="6"/>
  <c r="O143" i="6"/>
  <c r="X142" i="6"/>
  <c r="X141" i="6"/>
  <c r="O141" i="6"/>
  <c r="X140" i="6"/>
  <c r="X139" i="6"/>
  <c r="O139" i="6"/>
  <c r="X138" i="6"/>
  <c r="X137" i="6"/>
  <c r="Y137" i="6"/>
  <c r="O137" i="6"/>
  <c r="X136" i="6"/>
  <c r="X135" i="6"/>
  <c r="O135" i="6"/>
  <c r="X134" i="6"/>
  <c r="X133" i="6"/>
  <c r="O133" i="6"/>
  <c r="X132" i="6"/>
  <c r="X131" i="6"/>
  <c r="O131" i="6"/>
  <c r="X130" i="6"/>
  <c r="X129" i="6"/>
  <c r="O129" i="6"/>
  <c r="X128" i="6"/>
  <c r="Y128" i="6"/>
  <c r="X127" i="6"/>
  <c r="O127" i="6"/>
  <c r="X126" i="6"/>
  <c r="X125" i="6"/>
  <c r="O125" i="6"/>
  <c r="X124" i="6"/>
  <c r="X123" i="6"/>
  <c r="O123" i="6"/>
  <c r="X122" i="6"/>
  <c r="X121" i="6"/>
  <c r="Y121" i="6"/>
  <c r="O121" i="6"/>
  <c r="X120" i="6"/>
  <c r="X119" i="6"/>
  <c r="O119" i="6"/>
  <c r="X118" i="6"/>
  <c r="X117" i="6"/>
  <c r="O117" i="6"/>
  <c r="X116" i="6"/>
  <c r="X115" i="6"/>
  <c r="O115" i="6"/>
  <c r="X114" i="6"/>
  <c r="X113" i="6"/>
  <c r="O113" i="6"/>
  <c r="X112" i="6"/>
  <c r="X111" i="6"/>
  <c r="X110" i="6"/>
  <c r="Z110" i="6"/>
  <c r="O110" i="6"/>
  <c r="X109" i="6"/>
  <c r="X108" i="6"/>
  <c r="O108" i="6"/>
  <c r="X106" i="6"/>
  <c r="X105" i="6"/>
  <c r="Z105" i="6"/>
  <c r="O105" i="6"/>
  <c r="X104" i="6"/>
  <c r="X103" i="6"/>
  <c r="O103" i="6"/>
  <c r="X102" i="6"/>
  <c r="X101" i="6"/>
  <c r="O101" i="6"/>
  <c r="X100" i="6"/>
  <c r="X99" i="6"/>
  <c r="O99" i="6"/>
  <c r="X98" i="6"/>
  <c r="X97" i="6"/>
  <c r="O97" i="6"/>
  <c r="X96" i="6"/>
  <c r="X95" i="6"/>
  <c r="X94" i="6"/>
  <c r="Y94" i="6"/>
  <c r="X92" i="6"/>
  <c r="O92" i="6"/>
  <c r="X91" i="6"/>
  <c r="X90" i="6"/>
  <c r="O90" i="6"/>
  <c r="X89" i="6"/>
  <c r="X88" i="6"/>
  <c r="O88" i="6"/>
  <c r="X87" i="6"/>
  <c r="X86" i="6"/>
  <c r="O86" i="6"/>
  <c r="X85" i="6"/>
  <c r="X84" i="6"/>
  <c r="O84" i="6"/>
  <c r="X83" i="6"/>
  <c r="X82" i="6"/>
  <c r="O82" i="6"/>
  <c r="X81" i="6"/>
  <c r="X393" i="6"/>
  <c r="X80" i="6"/>
  <c r="O80" i="6"/>
  <c r="T80" i="6"/>
  <c r="X79" i="6"/>
  <c r="X77" i="6"/>
  <c r="O77" i="6"/>
  <c r="X76" i="6"/>
  <c r="X75" i="6"/>
  <c r="Y75" i="6"/>
  <c r="O75" i="6"/>
  <c r="X74" i="6"/>
  <c r="X73" i="6"/>
  <c r="O73" i="6"/>
  <c r="X72" i="6"/>
  <c r="X71" i="6"/>
  <c r="O71" i="6"/>
  <c r="X70" i="6"/>
  <c r="X69" i="6"/>
  <c r="O69" i="6"/>
  <c r="X68" i="6"/>
  <c r="X67" i="6"/>
  <c r="O67" i="6"/>
  <c r="S67" i="6"/>
  <c r="U67" i="6"/>
  <c r="Z67" i="6"/>
  <c r="X66" i="6"/>
  <c r="X64" i="6"/>
  <c r="X63" i="6"/>
  <c r="X62" i="6"/>
  <c r="X61" i="6"/>
  <c r="X60" i="6"/>
  <c r="X59" i="6"/>
  <c r="X57" i="6"/>
  <c r="O57" i="6"/>
  <c r="X56" i="6"/>
  <c r="X55" i="6"/>
  <c r="Z55" i="6"/>
  <c r="X54" i="6"/>
  <c r="X53" i="6"/>
  <c r="K53" i="6"/>
  <c r="O53" i="6"/>
  <c r="T53" i="6"/>
  <c r="X52" i="6"/>
  <c r="K52" i="6"/>
  <c r="O52" i="6"/>
  <c r="X51" i="6"/>
  <c r="K51" i="6"/>
  <c r="O51" i="6"/>
  <c r="X48" i="6"/>
  <c r="X47" i="6"/>
  <c r="X46" i="6"/>
  <c r="X45" i="6"/>
  <c r="X44" i="6"/>
  <c r="X43" i="6"/>
  <c r="X42" i="6"/>
  <c r="X41" i="6"/>
  <c r="X40" i="6"/>
  <c r="K39" i="6"/>
  <c r="O39" i="6"/>
  <c r="X37" i="6"/>
  <c r="X36" i="6"/>
  <c r="K36" i="6"/>
  <c r="O36" i="6"/>
  <c r="X35" i="6"/>
  <c r="X34" i="6"/>
  <c r="K34" i="6"/>
  <c r="O34" i="6"/>
  <c r="X33" i="6"/>
  <c r="K33" i="6"/>
  <c r="O33" i="6"/>
  <c r="X32" i="6"/>
  <c r="K32" i="6"/>
  <c r="O32" i="6"/>
  <c r="T32" i="6"/>
  <c r="X30" i="6"/>
  <c r="K30" i="6"/>
  <c r="O30" i="6"/>
  <c r="X29" i="6"/>
  <c r="K29" i="6"/>
  <c r="O29" i="6"/>
  <c r="T29" i="6"/>
  <c r="X26" i="6"/>
  <c r="X25" i="6"/>
  <c r="X24" i="6"/>
  <c r="X23" i="6"/>
  <c r="X22" i="6"/>
  <c r="K22" i="6"/>
  <c r="O22" i="6"/>
  <c r="X21" i="6"/>
  <c r="K21" i="6"/>
  <c r="O21" i="6"/>
  <c r="X20" i="6"/>
  <c r="K20" i="6"/>
  <c r="O20" i="6"/>
  <c r="X18" i="6"/>
  <c r="K18" i="6"/>
  <c r="O18" i="6"/>
  <c r="S18" i="6"/>
  <c r="X17" i="6"/>
  <c r="K17" i="6"/>
  <c r="O17" i="6"/>
  <c r="X16" i="6"/>
  <c r="K16" i="6"/>
  <c r="O16" i="6"/>
  <c r="X15" i="6"/>
  <c r="O15" i="6"/>
  <c r="T15" i="6"/>
  <c r="X14" i="6"/>
  <c r="K13" i="6"/>
  <c r="O13" i="6"/>
  <c r="X11" i="6"/>
  <c r="K11" i="6"/>
  <c r="O11" i="6"/>
  <c r="X10" i="6"/>
  <c r="K10" i="6"/>
  <c r="O10" i="6"/>
  <c r="K8" i="6"/>
  <c r="O8" i="6"/>
  <c r="X7" i="6"/>
  <c r="K7" i="6"/>
  <c r="O7" i="6"/>
  <c r="S7" i="6"/>
  <c r="K6" i="6"/>
  <c r="O6" i="6"/>
  <c r="K4" i="6"/>
  <c r="O4" i="6"/>
  <c r="K2" i="6"/>
  <c r="O2" i="6"/>
  <c r="S2" i="6"/>
  <c r="T7" i="6"/>
  <c r="T8" i="6"/>
  <c r="S39" i="6"/>
  <c r="T56" i="6"/>
  <c r="S63" i="6"/>
  <c r="T68" i="6"/>
  <c r="S68" i="6"/>
  <c r="T70" i="6"/>
  <c r="S70" i="6"/>
  <c r="T74" i="6"/>
  <c r="U74" i="6"/>
  <c r="S74" i="6"/>
  <c r="S83" i="6"/>
  <c r="T18" i="6"/>
  <c r="T60" i="6"/>
  <c r="S60" i="6"/>
  <c r="T64" i="6"/>
  <c r="S64" i="6"/>
  <c r="T67" i="6"/>
  <c r="T69" i="6"/>
  <c r="S69" i="6"/>
  <c r="T71" i="6"/>
  <c r="S71" i="6"/>
  <c r="T73" i="6"/>
  <c r="U73" i="6"/>
  <c r="Z73" i="6"/>
  <c r="S73" i="6"/>
  <c r="T75" i="6"/>
  <c r="S75" i="6"/>
  <c r="S80" i="6"/>
  <c r="T82" i="6"/>
  <c r="S82" i="6"/>
  <c r="T84" i="6"/>
  <c r="S84" i="6"/>
  <c r="T86" i="6"/>
  <c r="S86" i="6"/>
  <c r="U86" i="6"/>
  <c r="T87" i="6"/>
  <c r="S87" i="6"/>
  <c r="U87" i="6"/>
  <c r="T90" i="6"/>
  <c r="S90" i="6"/>
  <c r="T97" i="6"/>
  <c r="S97" i="6"/>
  <c r="T98" i="6"/>
  <c r="S98" i="6"/>
  <c r="U98" i="6"/>
  <c r="Z98" i="6"/>
  <c r="T100" i="6"/>
  <c r="T102" i="6"/>
  <c r="T104" i="6"/>
  <c r="T105" i="6"/>
  <c r="S105" i="6"/>
  <c r="T108" i="6"/>
  <c r="S108" i="6"/>
  <c r="U108" i="6"/>
  <c r="T110" i="6"/>
  <c r="S110" i="6"/>
  <c r="T114" i="6"/>
  <c r="T116" i="6"/>
  <c r="S116" i="6"/>
  <c r="U116" i="6"/>
  <c r="T117" i="6"/>
  <c r="S117" i="6"/>
  <c r="U117" i="6"/>
  <c r="T118" i="6"/>
  <c r="T119" i="6"/>
  <c r="S119" i="6"/>
  <c r="T120" i="6"/>
  <c r="S120" i="6"/>
  <c r="U120" i="6"/>
  <c r="Y120" i="6"/>
  <c r="T121" i="6"/>
  <c r="S121" i="6"/>
  <c r="U121" i="6"/>
  <c r="T124" i="6"/>
  <c r="S124" i="6"/>
  <c r="U124" i="6"/>
  <c r="Z124" i="6"/>
  <c r="T125" i="6"/>
  <c r="S125" i="6"/>
  <c r="T128" i="6"/>
  <c r="S128" i="6"/>
  <c r="U128" i="6"/>
  <c r="T133" i="6"/>
  <c r="U133" i="6"/>
  <c r="S133" i="6"/>
  <c r="T134" i="6"/>
  <c r="T135" i="6"/>
  <c r="S135" i="6"/>
  <c r="S136" i="6"/>
  <c r="T137" i="6"/>
  <c r="S137" i="6"/>
  <c r="T141" i="6"/>
  <c r="S141" i="6"/>
  <c r="T142" i="6"/>
  <c r="T144" i="6"/>
  <c r="U144" i="6"/>
  <c r="T149" i="6"/>
  <c r="S149" i="6"/>
  <c r="T150" i="6"/>
  <c r="T151" i="6"/>
  <c r="S151" i="6"/>
  <c r="U151" i="6"/>
  <c r="Z151" i="6"/>
  <c r="T152" i="6"/>
  <c r="S152" i="6"/>
  <c r="U152" i="6"/>
  <c r="Z152" i="6"/>
  <c r="S159" i="6"/>
  <c r="U159" i="6"/>
  <c r="T159" i="6"/>
  <c r="S161" i="6"/>
  <c r="T161" i="6"/>
  <c r="S165" i="6"/>
  <c r="T165" i="6"/>
  <c r="S173" i="6"/>
  <c r="U173" i="6"/>
  <c r="S250" i="6"/>
  <c r="T250" i="6"/>
  <c r="K3" i="6"/>
  <c r="O3" i="6"/>
  <c r="K25" i="6"/>
  <c r="O25" i="6"/>
  <c r="K5" i="6"/>
  <c r="O5" i="6"/>
  <c r="K14" i="6"/>
  <c r="O14" i="6"/>
  <c r="T14" i="6"/>
  <c r="S15" i="6"/>
  <c r="U15" i="6"/>
  <c r="K23" i="6"/>
  <c r="O23" i="6"/>
  <c r="K24" i="6"/>
  <c r="O24" i="6"/>
  <c r="K26" i="6"/>
  <c r="O26" i="6"/>
  <c r="K28" i="6"/>
  <c r="O28" i="6"/>
  <c r="K35" i="6"/>
  <c r="O35" i="6"/>
  <c r="K37" i="6"/>
  <c r="O37" i="6"/>
  <c r="K40" i="6"/>
  <c r="O40" i="6"/>
  <c r="K41" i="6"/>
  <c r="O41" i="6"/>
  <c r="K42" i="6"/>
  <c r="O42" i="6"/>
  <c r="S42" i="6"/>
  <c r="K43" i="6"/>
  <c r="O43" i="6"/>
  <c r="S43" i="6"/>
  <c r="K44" i="6"/>
  <c r="O44" i="6"/>
  <c r="K45" i="6"/>
  <c r="O45" i="6"/>
  <c r="K46" i="6"/>
  <c r="O46" i="6"/>
  <c r="K47" i="6"/>
  <c r="O47" i="6"/>
  <c r="K48" i="6"/>
  <c r="O48" i="6"/>
  <c r="K50" i="6"/>
  <c r="O50" i="6"/>
  <c r="K94" i="6"/>
  <c r="O94" i="6"/>
  <c r="K95" i="6"/>
  <c r="O95" i="6"/>
  <c r="K112" i="6"/>
  <c r="O112" i="6"/>
  <c r="S154" i="6"/>
  <c r="S160" i="6"/>
  <c r="T160" i="6"/>
  <c r="S164" i="6"/>
  <c r="T164" i="6"/>
  <c r="S166" i="6"/>
  <c r="T166" i="6"/>
  <c r="S168" i="6"/>
  <c r="T168" i="6"/>
  <c r="S170" i="6"/>
  <c r="T172" i="6"/>
  <c r="S174" i="6"/>
  <c r="T174" i="6"/>
  <c r="T178" i="6"/>
  <c r="T249" i="6"/>
  <c r="S259" i="6"/>
  <c r="K281" i="6"/>
  <c r="O281" i="6"/>
  <c r="K283" i="6"/>
  <c r="O283" i="6"/>
  <c r="K285" i="6"/>
  <c r="O285" i="6"/>
  <c r="K298" i="6"/>
  <c r="O298" i="6"/>
  <c r="K300" i="6"/>
  <c r="O300" i="6"/>
  <c r="S300" i="6"/>
  <c r="K303" i="6"/>
  <c r="O303" i="6"/>
  <c r="S303" i="6"/>
  <c r="K305" i="6"/>
  <c r="O305" i="6"/>
  <c r="K307" i="6"/>
  <c r="O307" i="6"/>
  <c r="T322" i="6"/>
  <c r="S322" i="6"/>
  <c r="T323" i="6"/>
  <c r="S323" i="6"/>
  <c r="T325" i="6"/>
  <c r="S325" i="6"/>
  <c r="U325" i="6"/>
  <c r="Y325" i="6"/>
  <c r="K184" i="6"/>
  <c r="O184" i="6"/>
  <c r="K186" i="6"/>
  <c r="O186" i="6"/>
  <c r="K187" i="6"/>
  <c r="O187" i="6"/>
  <c r="T187" i="6"/>
  <c r="K188" i="6"/>
  <c r="O188" i="6"/>
  <c r="K189" i="6"/>
  <c r="O189" i="6"/>
  <c r="K190" i="6"/>
  <c r="O190" i="6"/>
  <c r="K191" i="6"/>
  <c r="O191" i="6"/>
  <c r="S191" i="6"/>
  <c r="K192" i="6"/>
  <c r="O192" i="6"/>
  <c r="K193" i="6"/>
  <c r="O193" i="6"/>
  <c r="K194" i="6"/>
  <c r="O194" i="6"/>
  <c r="K195" i="6"/>
  <c r="O195" i="6"/>
  <c r="K196" i="6"/>
  <c r="O196" i="6"/>
  <c r="T196" i="6"/>
  <c r="K198" i="6"/>
  <c r="O198" i="6"/>
  <c r="T198" i="6"/>
  <c r="K199" i="6"/>
  <c r="O199" i="6"/>
  <c r="K200" i="6"/>
  <c r="O200" i="6"/>
  <c r="K202" i="6"/>
  <c r="O202" i="6"/>
  <c r="K203" i="6"/>
  <c r="O203" i="6"/>
  <c r="U203" i="6"/>
  <c r="K205" i="6"/>
  <c r="O205" i="6"/>
  <c r="K206" i="6"/>
  <c r="O206" i="6"/>
  <c r="K207" i="6"/>
  <c r="O207" i="6"/>
  <c r="K208" i="6"/>
  <c r="O208" i="6"/>
  <c r="K209" i="6"/>
  <c r="O209" i="6"/>
  <c r="T209" i="6"/>
  <c r="K210" i="6"/>
  <c r="O210" i="6"/>
  <c r="K212" i="6"/>
  <c r="O212" i="6"/>
  <c r="K213" i="6"/>
  <c r="O213" i="6"/>
  <c r="K214" i="6"/>
  <c r="O214" i="6"/>
  <c r="K215" i="6"/>
  <c r="O215" i="6"/>
  <c r="K216" i="6"/>
  <c r="O216" i="6"/>
  <c r="K217" i="6"/>
  <c r="O217" i="6"/>
  <c r="K218" i="6"/>
  <c r="O218" i="6"/>
  <c r="S218" i="6"/>
  <c r="K219" i="6"/>
  <c r="O219" i="6"/>
  <c r="K220" i="6"/>
  <c r="O220" i="6"/>
  <c r="S220" i="6"/>
  <c r="K222" i="6"/>
  <c r="O222" i="6"/>
  <c r="K224" i="6"/>
  <c r="O224" i="6"/>
  <c r="K225" i="6"/>
  <c r="O225" i="6"/>
  <c r="S225" i="6"/>
  <c r="S226" i="6"/>
  <c r="T226" i="6"/>
  <c r="T229" i="6"/>
  <c r="U231" i="6"/>
  <c r="T231" i="6"/>
  <c r="S233" i="6"/>
  <c r="T233" i="6"/>
  <c r="S235" i="6"/>
  <c r="T235" i="6"/>
  <c r="S237" i="6"/>
  <c r="T237" i="6"/>
  <c r="T238" i="6"/>
  <c r="U238" i="6"/>
  <c r="S239" i="6"/>
  <c r="T239" i="6"/>
  <c r="S240" i="6"/>
  <c r="U240" i="6"/>
  <c r="S243" i="6"/>
  <c r="T243" i="6"/>
  <c r="U243" i="6"/>
  <c r="S255" i="6"/>
  <c r="T255" i="6"/>
  <c r="S260" i="6"/>
  <c r="T260" i="6"/>
  <c r="S261" i="6"/>
  <c r="T261" i="6"/>
  <c r="U261" i="6"/>
  <c r="Y261" i="6"/>
  <c r="S262" i="6"/>
  <c r="U262" i="6"/>
  <c r="Y262" i="6"/>
  <c r="S264" i="6"/>
  <c r="T264" i="6"/>
  <c r="S265" i="6"/>
  <c r="S266" i="6"/>
  <c r="T266" i="6"/>
  <c r="S268" i="6"/>
  <c r="T268" i="6"/>
  <c r="S269" i="6"/>
  <c r="T269" i="6"/>
  <c r="K271" i="6"/>
  <c r="O271" i="6"/>
  <c r="S277" i="6"/>
  <c r="S278" i="6"/>
  <c r="U278" i="6"/>
  <c r="T278" i="6"/>
  <c r="K282" i="6"/>
  <c r="O282" i="6"/>
  <c r="K284" i="6"/>
  <c r="O284" i="6"/>
  <c r="S284" i="6"/>
  <c r="K286" i="6"/>
  <c r="O286" i="6"/>
  <c r="K299" i="6"/>
  <c r="O299" i="6"/>
  <c r="K301" i="6"/>
  <c r="O301" i="6"/>
  <c r="K304" i="6"/>
  <c r="O304" i="6"/>
  <c r="K306" i="6"/>
  <c r="O306" i="6"/>
  <c r="K308" i="6"/>
  <c r="O308" i="6"/>
  <c r="T308" i="6"/>
  <c r="T327" i="6"/>
  <c r="T329" i="6"/>
  <c r="U329" i="6"/>
  <c r="T333" i="6"/>
  <c r="U333" i="6"/>
  <c r="Y333" i="6"/>
  <c r="T337" i="6"/>
  <c r="U337" i="6"/>
  <c r="T339" i="6"/>
  <c r="U339" i="6"/>
  <c r="T341" i="6"/>
  <c r="U341" i="6"/>
  <c r="T345" i="6"/>
  <c r="U345" i="6"/>
  <c r="Y345" i="6"/>
  <c r="K348" i="6"/>
  <c r="O348" i="6"/>
  <c r="T326" i="6"/>
  <c r="T342" i="6"/>
  <c r="K347" i="6"/>
  <c r="O347" i="6"/>
  <c r="K349" i="6"/>
  <c r="O349" i="6"/>
  <c r="S352" i="6"/>
  <c r="T353" i="6"/>
  <c r="S353" i="6"/>
  <c r="U353" i="6"/>
  <c r="T354" i="6"/>
  <c r="S356" i="6"/>
  <c r="T357" i="6"/>
  <c r="S357" i="6"/>
  <c r="T359" i="6"/>
  <c r="S359" i="6"/>
  <c r="S360" i="6"/>
  <c r="T361" i="6"/>
  <c r="S361" i="6"/>
  <c r="T363" i="6"/>
  <c r="S363" i="6"/>
  <c r="T365" i="6"/>
  <c r="U365" i="6"/>
  <c r="S365" i="6"/>
  <c r="S367" i="6"/>
  <c r="S368" i="6"/>
  <c r="U368" i="6"/>
  <c r="Z368" i="6"/>
  <c r="T369" i="6"/>
  <c r="S369" i="6"/>
  <c r="T370" i="6"/>
  <c r="S370" i="6"/>
  <c r="U370" i="6"/>
  <c r="S372" i="6"/>
  <c r="T376" i="6"/>
  <c r="S376" i="6"/>
  <c r="S379" i="6"/>
  <c r="T380" i="6"/>
  <c r="S380" i="6"/>
  <c r="K272" i="6"/>
  <c r="O272" i="6"/>
  <c r="K289" i="6"/>
  <c r="O289" i="6"/>
  <c r="T289" i="6"/>
  <c r="K290" i="6"/>
  <c r="O290" i="6"/>
  <c r="K291" i="6"/>
  <c r="O291" i="6"/>
  <c r="K292" i="6"/>
  <c r="O292" i="6"/>
  <c r="K293" i="6"/>
  <c r="O293" i="6"/>
  <c r="T293" i="6"/>
  <c r="K294" i="6"/>
  <c r="O294" i="6"/>
  <c r="K309" i="6"/>
  <c r="O309" i="6"/>
  <c r="T309" i="6"/>
  <c r="K310" i="6"/>
  <c r="O310" i="6"/>
  <c r="K312" i="6"/>
  <c r="O312" i="6"/>
  <c r="K313" i="6"/>
  <c r="O313" i="6"/>
  <c r="K314" i="6"/>
  <c r="O314" i="6"/>
  <c r="K315" i="6"/>
  <c r="O315" i="6"/>
  <c r="K316" i="6"/>
  <c r="O316" i="6"/>
  <c r="K317" i="6"/>
  <c r="O317" i="6"/>
  <c r="T317" i="6"/>
  <c r="K319" i="6"/>
  <c r="O319" i="6"/>
  <c r="K320" i="6"/>
  <c r="O320" i="6"/>
  <c r="K321" i="6"/>
  <c r="O321" i="6"/>
  <c r="K374" i="6"/>
  <c r="O374" i="6"/>
  <c r="K375" i="6"/>
  <c r="O375" i="6"/>
  <c r="S387" i="6"/>
  <c r="S388" i="6"/>
  <c r="T388" i="6"/>
  <c r="S389" i="6"/>
  <c r="T390" i="6"/>
  <c r="S391" i="6"/>
  <c r="U391" i="6"/>
  <c r="Z391" i="6"/>
  <c r="K383" i="6"/>
  <c r="O383" i="6"/>
  <c r="K382" i="6"/>
  <c r="O382" i="6"/>
  <c r="S382" i="6"/>
  <c r="K384" i="6"/>
  <c r="O384" i="6"/>
  <c r="S384" i="6"/>
  <c r="U102" i="6"/>
  <c r="Z102" i="6"/>
  <c r="U357" i="6"/>
  <c r="U137" i="6"/>
  <c r="Z87" i="6"/>
  <c r="U75" i="6"/>
  <c r="U69" i="6"/>
  <c r="Y69" i="6"/>
  <c r="U68" i="6"/>
  <c r="Z68" i="6"/>
  <c r="U361" i="6"/>
  <c r="Y240" i="6"/>
  <c r="Y249" i="6"/>
  <c r="U174" i="6"/>
  <c r="U114" i="6"/>
  <c r="U7" i="6"/>
  <c r="U388" i="6"/>
  <c r="Y368" i="6"/>
  <c r="U166" i="6"/>
  <c r="Z166" i="6"/>
  <c r="Y159" i="6"/>
  <c r="U323" i="6"/>
  <c r="U150" i="6"/>
  <c r="Z150" i="6"/>
  <c r="U149" i="6"/>
  <c r="Y149" i="6"/>
  <c r="U142" i="6"/>
  <c r="Y142" i="6"/>
  <c r="U141" i="6"/>
  <c r="U125" i="6"/>
  <c r="Z125" i="6"/>
  <c r="Y125" i="6"/>
  <c r="U118" i="6"/>
  <c r="Y118" i="6"/>
  <c r="Z118" i="6"/>
  <c r="U100" i="6"/>
  <c r="U84" i="6"/>
  <c r="Z84" i="6"/>
  <c r="U82" i="6"/>
  <c r="U64" i="6"/>
  <c r="Y64" i="6"/>
  <c r="Z64" i="6"/>
  <c r="U387" i="6"/>
  <c r="Z387" i="6"/>
  <c r="U380" i="6"/>
  <c r="Y380" i="6"/>
  <c r="U376" i="6"/>
  <c r="U369" i="6"/>
  <c r="U360" i="6"/>
  <c r="Y360" i="6"/>
  <c r="U268" i="6"/>
  <c r="Y268" i="6"/>
  <c r="U266" i="6"/>
  <c r="Z266" i="6"/>
  <c r="U264" i="6"/>
  <c r="Z262" i="6"/>
  <c r="U260" i="6"/>
  <c r="U255" i="6"/>
  <c r="Z255" i="6"/>
  <c r="U239" i="6"/>
  <c r="Y239" i="6"/>
  <c r="Z239" i="6"/>
  <c r="U237" i="6"/>
  <c r="Z237" i="6"/>
  <c r="U235" i="6"/>
  <c r="U233" i="6"/>
  <c r="Z233" i="6"/>
  <c r="Y233" i="6"/>
  <c r="U226" i="6"/>
  <c r="Z226" i="6"/>
  <c r="Y226" i="6"/>
  <c r="U322" i="6"/>
  <c r="U172" i="6"/>
  <c r="U168" i="6"/>
  <c r="Z168" i="6"/>
  <c r="Y168" i="6"/>
  <c r="U164" i="6"/>
  <c r="Z164" i="6"/>
  <c r="U160" i="6"/>
  <c r="Y160" i="6"/>
  <c r="U250" i="6"/>
  <c r="Z250" i="6"/>
  <c r="Z173" i="6"/>
  <c r="U165" i="6"/>
  <c r="Y165" i="6"/>
  <c r="Z165" i="6"/>
  <c r="U161" i="6"/>
  <c r="Z161" i="6"/>
  <c r="Y161" i="6"/>
  <c r="U135" i="6"/>
  <c r="Z135" i="6"/>
  <c r="Y135" i="6"/>
  <c r="U119" i="6"/>
  <c r="Z119" i="6"/>
  <c r="Y119" i="6"/>
  <c r="U110" i="6"/>
  <c r="U105" i="6"/>
  <c r="U97" i="6"/>
  <c r="Y97" i="6"/>
  <c r="U90" i="6"/>
  <c r="Y90" i="6"/>
  <c r="Z90" i="6"/>
  <c r="U80" i="6"/>
  <c r="Y80" i="6"/>
  <c r="U71" i="6"/>
  <c r="Y71" i="6"/>
  <c r="U60" i="6"/>
  <c r="Y60" i="6"/>
  <c r="U18" i="6"/>
  <c r="Y18" i="6"/>
  <c r="U70" i="6"/>
  <c r="S349" i="6"/>
  <c r="Z345" i="6"/>
  <c r="Z341" i="6"/>
  <c r="Y341" i="6"/>
  <c r="Z333" i="6"/>
  <c r="Z329" i="6"/>
  <c r="Y329" i="6"/>
  <c r="S308" i="6"/>
  <c r="U308" i="6"/>
  <c r="T304" i="6"/>
  <c r="U304" i="6"/>
  <c r="Z304" i="6"/>
  <c r="S304" i="6"/>
  <c r="T284" i="6"/>
  <c r="T307" i="6"/>
  <c r="S307" i="6"/>
  <c r="T303" i="6"/>
  <c r="U303" i="6"/>
  <c r="S48" i="6"/>
  <c r="T48" i="6"/>
  <c r="T46" i="6"/>
  <c r="S44" i="6"/>
  <c r="T44" i="6"/>
  <c r="T42" i="6"/>
  <c r="U42" i="6"/>
  <c r="Z42" i="6"/>
  <c r="S40" i="6"/>
  <c r="U40" i="6"/>
  <c r="Z40" i="6"/>
  <c r="T40" i="6"/>
  <c r="S35" i="6"/>
  <c r="U35" i="6"/>
  <c r="Z35" i="6"/>
  <c r="S23" i="6"/>
  <c r="T23" i="6"/>
  <c r="Z149" i="6"/>
  <c r="T347" i="6"/>
  <c r="S347" i="6"/>
  <c r="T306" i="6"/>
  <c r="U306" i="6"/>
  <c r="S306" i="6"/>
  <c r="T286" i="6"/>
  <c r="S286" i="6"/>
  <c r="Z240" i="6"/>
  <c r="S50" i="6"/>
  <c r="U50" i="6"/>
  <c r="Y50" i="6"/>
  <c r="S45" i="6"/>
  <c r="T45" i="6"/>
  <c r="T43" i="6"/>
  <c r="U43" i="6"/>
  <c r="T41" i="6"/>
  <c r="S28" i="6"/>
  <c r="U28" i="6"/>
  <c r="Y28" i="6"/>
  <c r="S14" i="6"/>
  <c r="U14" i="6"/>
  <c r="Z97" i="6"/>
  <c r="Z18" i="6"/>
  <c r="T374" i="6"/>
  <c r="S374" i="6"/>
  <c r="S293" i="6"/>
  <c r="Z357" i="6"/>
  <c r="Y357" i="6"/>
  <c r="S271" i="6"/>
  <c r="T225" i="6"/>
  <c r="S217" i="6"/>
  <c r="T217" i="6"/>
  <c r="T215" i="6"/>
  <c r="S213" i="6"/>
  <c r="U213" i="6"/>
  <c r="Z213" i="6"/>
  <c r="T213" i="6"/>
  <c r="T206" i="6"/>
  <c r="S206" i="6"/>
  <c r="T203" i="6"/>
  <c r="S203" i="6"/>
  <c r="T200" i="6"/>
  <c r="S200" i="6"/>
  <c r="U200" i="6"/>
  <c r="T193" i="6"/>
  <c r="S193" i="6"/>
  <c r="T189" i="6"/>
  <c r="S189" i="6"/>
  <c r="S187" i="6"/>
  <c r="S184" i="6"/>
  <c r="Z325" i="6"/>
  <c r="T112" i="6"/>
  <c r="S112" i="6"/>
  <c r="T94" i="6"/>
  <c r="S94" i="6"/>
  <c r="S3" i="6"/>
  <c r="U3" i="6"/>
  <c r="Y3" i="6"/>
  <c r="S383" i="6"/>
  <c r="T383" i="6"/>
  <c r="T316" i="6"/>
  <c r="S316" i="6"/>
  <c r="U316" i="6"/>
  <c r="T314" i="6"/>
  <c r="S314" i="6"/>
  <c r="S309" i="6"/>
  <c r="U309" i="6"/>
  <c r="Y309" i="6"/>
  <c r="S291" i="6"/>
  <c r="U291" i="6"/>
  <c r="T291" i="6"/>
  <c r="T320" i="6"/>
  <c r="S317" i="6"/>
  <c r="U317" i="6"/>
  <c r="S315" i="6"/>
  <c r="T313" i="6"/>
  <c r="S313" i="6"/>
  <c r="T292" i="6"/>
  <c r="S290" i="6"/>
  <c r="T290" i="6"/>
  <c r="U290" i="6"/>
  <c r="S272" i="6"/>
  <c r="U272" i="6"/>
  <c r="S224" i="6"/>
  <c r="T224" i="6"/>
  <c r="T220" i="6"/>
  <c r="T218" i="6"/>
  <c r="U218" i="6"/>
  <c r="S216" i="6"/>
  <c r="T216" i="6"/>
  <c r="U216" i="6"/>
  <c r="Y216" i="6"/>
  <c r="S212" i="6"/>
  <c r="U212" i="6"/>
  <c r="Y212" i="6"/>
  <c r="T207" i="6"/>
  <c r="T205" i="6"/>
  <c r="S205" i="6"/>
  <c r="U205" i="6"/>
  <c r="T199" i="6"/>
  <c r="U199" i="6"/>
  <c r="S199" i="6"/>
  <c r="T194" i="6"/>
  <c r="S194" i="6"/>
  <c r="S190" i="6"/>
  <c r="T188" i="6"/>
  <c r="U188" i="6"/>
  <c r="T186" i="6"/>
  <c r="S186" i="6"/>
  <c r="S285" i="6"/>
  <c r="T283" i="6"/>
  <c r="S283" i="6"/>
  <c r="U283" i="6"/>
  <c r="T281" i="6"/>
  <c r="S281" i="6"/>
  <c r="U281" i="6"/>
  <c r="T95" i="6"/>
  <c r="S95" i="6"/>
  <c r="Z15" i="6"/>
  <c r="Y15" i="6"/>
  <c r="Z144" i="6"/>
  <c r="Y144" i="6"/>
  <c r="Y124" i="6"/>
  <c r="Y98" i="6"/>
  <c r="Y87" i="6"/>
  <c r="Y73" i="6"/>
  <c r="Y68" i="6"/>
  <c r="Y387" i="6"/>
  <c r="Z69" i="6"/>
  <c r="Z134" i="6"/>
  <c r="Y152" i="6"/>
  <c r="Z159" i="6"/>
  <c r="Z142" i="6"/>
  <c r="Z268" i="6"/>
  <c r="Y102" i="6"/>
  <c r="Y150" i="6"/>
  <c r="Y391" i="6"/>
  <c r="Y67" i="6"/>
  <c r="Y84" i="6"/>
  <c r="Z249" i="6"/>
  <c r="Z60" i="6"/>
  <c r="Z133" i="6"/>
  <c r="Y166" i="6"/>
  <c r="Z80" i="6"/>
  <c r="Y173" i="6"/>
  <c r="Z360" i="6"/>
  <c r="Z380" i="6"/>
  <c r="Y237" i="6"/>
  <c r="Y255" i="6"/>
  <c r="Y266" i="6"/>
  <c r="U314" i="6"/>
  <c r="U286" i="6"/>
  <c r="Y286" i="6"/>
  <c r="U23" i="6"/>
  <c r="U307" i="6"/>
  <c r="Y307" i="6"/>
  <c r="Z307" i="6"/>
  <c r="U112" i="6"/>
  <c r="Z112" i="6"/>
  <c r="U225" i="6"/>
  <c r="U45" i="6"/>
  <c r="Y45" i="6"/>
  <c r="Z45" i="6"/>
  <c r="U95" i="6"/>
  <c r="Z95" i="6"/>
  <c r="U44" i="6"/>
  <c r="Y44" i="6"/>
  <c r="U48" i="6"/>
  <c r="Z48" i="6"/>
  <c r="Y48" i="6"/>
  <c r="U284" i="6"/>
  <c r="Y284" i="6"/>
  <c r="U224" i="6"/>
  <c r="Y224" i="6"/>
  <c r="Z224" i="6"/>
  <c r="Z309" i="6"/>
  <c r="U383" i="6"/>
  <c r="Y383" i="6"/>
  <c r="Z383" i="6"/>
  <c r="U94" i="6"/>
  <c r="Z94" i="6"/>
  <c r="U187" i="6"/>
  <c r="Y187" i="6"/>
  <c r="U206" i="6"/>
  <c r="Z206" i="6"/>
  <c r="Y206" i="6"/>
  <c r="U217" i="6"/>
  <c r="Z217" i="6"/>
  <c r="U374" i="6"/>
  <c r="Y374" i="6"/>
  <c r="Z43" i="6"/>
  <c r="Y304" i="6"/>
  <c r="Z286" i="6"/>
  <c r="Z374" i="6"/>
  <c r="Y217" i="6"/>
  <c r="Y43" i="6"/>
  <c r="Z216" i="6"/>
  <c r="Z7" i="6"/>
  <c r="Y95" i="6"/>
  <c r="Y112" i="6"/>
  <c r="Y164" i="6"/>
  <c r="Z238" i="6"/>
  <c r="Y238" i="6"/>
  <c r="T210" i="6"/>
  <c r="S210" i="6"/>
  <c r="S188" i="6"/>
  <c r="T52" i="6"/>
  <c r="S52" i="6"/>
  <c r="U52" i="6"/>
  <c r="Z52" i="6"/>
  <c r="S175" i="6"/>
  <c r="T324" i="6"/>
  <c r="S324" i="6"/>
  <c r="U324" i="6"/>
  <c r="Z324" i="6"/>
  <c r="S340" i="6"/>
  <c r="Z44" i="6"/>
  <c r="Y35" i="6"/>
  <c r="Y7" i="6"/>
  <c r="T300" i="6"/>
  <c r="Z337" i="6"/>
  <c r="Y337" i="6"/>
  <c r="S36" i="6"/>
  <c r="U36" i="6"/>
  <c r="T85" i="6"/>
  <c r="U85" i="6"/>
  <c r="Y85" i="6"/>
  <c r="S85" i="6"/>
  <c r="S122" i="6"/>
  <c r="U122" i="6"/>
  <c r="T122" i="6"/>
  <c r="T364" i="6"/>
  <c r="S364" i="6"/>
  <c r="T382" i="6"/>
  <c r="U382" i="6"/>
  <c r="U300" i="6"/>
  <c r="Z300" i="6"/>
  <c r="S37" i="6"/>
  <c r="U37" i="6"/>
  <c r="S29" i="6"/>
  <c r="U29" i="6"/>
  <c r="T17" i="6"/>
  <c r="S17" i="6"/>
  <c r="U17" i="6"/>
  <c r="S21" i="6"/>
  <c r="U21" i="6"/>
  <c r="T21" i="6"/>
  <c r="T251" i="6"/>
  <c r="S251" i="6"/>
  <c r="S103" i="6"/>
  <c r="T103" i="6"/>
  <c r="U103" i="6"/>
  <c r="T115" i="6"/>
  <c r="S115" i="6"/>
  <c r="U115" i="6"/>
  <c r="T131" i="6"/>
  <c r="S131" i="6"/>
  <c r="U131" i="6"/>
  <c r="T147" i="6"/>
  <c r="S147" i="6"/>
  <c r="U147" i="6"/>
  <c r="T287" i="6"/>
  <c r="U287" i="6"/>
  <c r="S287" i="6"/>
  <c r="S295" i="6"/>
  <c r="U295" i="6"/>
  <c r="S96" i="6"/>
  <c r="U96" i="6"/>
  <c r="Z96" i="6"/>
  <c r="S167" i="6"/>
  <c r="T167" i="6"/>
  <c r="U167" i="6"/>
  <c r="S326" i="6"/>
  <c r="U326" i="6"/>
  <c r="Z326" i="6"/>
  <c r="S334" i="6"/>
  <c r="U334" i="6"/>
  <c r="Y334" i="6"/>
  <c r="S342" i="6"/>
  <c r="U342" i="6"/>
  <c r="T372" i="6"/>
  <c r="U372" i="6"/>
  <c r="U39" i="6"/>
  <c r="Y39" i="6"/>
  <c r="S228" i="6"/>
  <c r="U228" i="6"/>
  <c r="Y228" i="6"/>
  <c r="T228" i="6"/>
  <c r="S253" i="6"/>
  <c r="T253" i="6"/>
  <c r="U253" i="6"/>
  <c r="U280" i="6"/>
  <c r="Y280" i="6"/>
  <c r="S81" i="6"/>
  <c r="U81" i="6"/>
  <c r="Y81" i="6"/>
  <c r="T81" i="6"/>
  <c r="T277" i="6"/>
  <c r="U277" i="6"/>
  <c r="S22" i="6"/>
  <c r="T22" i="6"/>
  <c r="U22" i="6"/>
  <c r="S223" i="6"/>
  <c r="U223" i="6"/>
  <c r="T223" i="6"/>
  <c r="T328" i="6"/>
  <c r="S328" i="6"/>
  <c r="T336" i="6"/>
  <c r="S336" i="6"/>
  <c r="U336" i="6"/>
  <c r="Y336" i="6"/>
  <c r="T344" i="6"/>
  <c r="S344" i="6"/>
  <c r="U344" i="6"/>
  <c r="S53" i="6"/>
  <c r="U53" i="6"/>
  <c r="Y53" i="6"/>
  <c r="S34" i="6"/>
  <c r="U34" i="6"/>
  <c r="T179" i="6"/>
  <c r="S179" i="6"/>
  <c r="U179" i="6"/>
  <c r="T55" i="6"/>
  <c r="S55" i="6"/>
  <c r="U55" i="6"/>
  <c r="T171" i="6"/>
  <c r="S171" i="6"/>
  <c r="U171" i="6"/>
  <c r="S72" i="6"/>
  <c r="T72" i="6"/>
  <c r="T230" i="6"/>
  <c r="S230" i="6"/>
  <c r="U230" i="6"/>
  <c r="Z230" i="6"/>
  <c r="S56" i="6"/>
  <c r="U56" i="6"/>
  <c r="Z56" i="6"/>
  <c r="T76" i="6"/>
  <c r="S76" i="6"/>
  <c r="U76" i="6"/>
  <c r="S267" i="6"/>
  <c r="U267" i="6"/>
  <c r="Z267" i="6"/>
  <c r="S330" i="6"/>
  <c r="T330" i="6"/>
  <c r="U330" i="6"/>
  <c r="S338" i="6"/>
  <c r="U338" i="6"/>
  <c r="T338" i="6"/>
  <c r="S16" i="6"/>
  <c r="U16" i="6"/>
  <c r="T16" i="6"/>
  <c r="S32" i="6"/>
  <c r="T57" i="6"/>
  <c r="U57" i="6"/>
  <c r="S57" i="6"/>
  <c r="T77" i="6"/>
  <c r="S77" i="6"/>
  <c r="U77" i="6"/>
  <c r="Y77" i="6"/>
  <c r="T101" i="6"/>
  <c r="S101" i="6"/>
  <c r="S113" i="6"/>
  <c r="U113" i="6"/>
  <c r="T113" i="6"/>
  <c r="S129" i="6"/>
  <c r="T129" i="6"/>
  <c r="U129" i="6"/>
  <c r="S145" i="6"/>
  <c r="T145" i="6"/>
  <c r="U145" i="6"/>
  <c r="T180" i="6"/>
  <c r="U180" i="6"/>
  <c r="Z77" i="6"/>
  <c r="Y36" i="6"/>
  <c r="Z36" i="6"/>
  <c r="Z342" i="6"/>
  <c r="Y342" i="6"/>
  <c r="Y96" i="6"/>
  <c r="Y129" i="6"/>
  <c r="Z129" i="6"/>
  <c r="Z253" i="6"/>
  <c r="Y253" i="6"/>
  <c r="Z334" i="6"/>
  <c r="Z37" i="6"/>
  <c r="Y37" i="6"/>
  <c r="Y52" i="6"/>
  <c r="Y267" i="6"/>
  <c r="Z277" i="6"/>
  <c r="Y277" i="6"/>
  <c r="Y122" i="6"/>
  <c r="Z122" i="6"/>
  <c r="Z330" i="6"/>
  <c r="Y330" i="6"/>
  <c r="Y295" i="6"/>
  <c r="Z295" i="6"/>
  <c r="Z53" i="6"/>
  <c r="Y115" i="6"/>
  <c r="Z115" i="6"/>
  <c r="U101" i="6"/>
  <c r="U32" i="6"/>
  <c r="Z145" i="6"/>
  <c r="Y145" i="6"/>
  <c r="Y56" i="6"/>
  <c r="U72" i="6"/>
  <c r="Y29" i="6"/>
  <c r="Z29" i="6"/>
  <c r="Y324" i="6"/>
  <c r="U210" i="6"/>
  <c r="Y210" i="6"/>
  <c r="U251" i="6"/>
  <c r="Z382" i="6"/>
  <c r="Y382" i="6"/>
  <c r="Z251" i="6"/>
  <c r="Y251" i="6"/>
  <c r="Z72" i="6"/>
  <c r="Y72" i="6"/>
  <c r="Y21" i="6"/>
  <c r="Z21" i="6"/>
  <c r="Z228" i="6"/>
  <c r="Y131" i="6"/>
  <c r="Z131" i="6"/>
  <c r="Z344" i="6"/>
  <c r="Y344" i="6"/>
  <c r="Z338" i="6"/>
  <c r="Y338" i="6"/>
  <c r="Z308" i="6"/>
  <c r="Y308" i="6"/>
  <c r="Y103" i="6"/>
  <c r="Z103" i="6"/>
  <c r="Y167" i="6"/>
  <c r="Z167" i="6"/>
  <c r="Y306" i="6"/>
  <c r="Z306" i="6"/>
  <c r="Y180" i="6"/>
  <c r="Z180" i="6"/>
  <c r="Y287" i="6"/>
  <c r="Z287" i="6"/>
  <c r="Z200" i="6"/>
  <c r="Y200" i="6"/>
  <c r="Y223" i="6"/>
  <c r="Z223" i="6"/>
  <c r="Z179" i="6"/>
  <c r="Y179" i="6"/>
  <c r="Z316" i="6"/>
  <c r="Y316" i="6"/>
  <c r="U347" i="6"/>
  <c r="T92" i="6"/>
  <c r="U92" i="6"/>
  <c r="S92" i="6"/>
  <c r="T143" i="6"/>
  <c r="S143" i="6"/>
  <c r="U143" i="6"/>
  <c r="S241" i="6"/>
  <c r="T241" i="6"/>
  <c r="U241" i="6"/>
  <c r="Z323" i="6"/>
  <c r="Y323" i="6"/>
  <c r="S132" i="6"/>
  <c r="U132" i="6"/>
  <c r="T169" i="6"/>
  <c r="S169" i="6"/>
  <c r="U169" i="6"/>
  <c r="T163" i="6"/>
  <c r="S163" i="6"/>
  <c r="U163" i="6"/>
  <c r="T236" i="6"/>
  <c r="U236" i="6"/>
  <c r="S236" i="6"/>
  <c r="T242" i="6"/>
  <c r="S242" i="6"/>
  <c r="U242" i="6"/>
  <c r="S332" i="6"/>
  <c r="U332" i="6"/>
  <c r="T332" i="6"/>
  <c r="T356" i="6"/>
  <c r="U356" i="6"/>
  <c r="T362" i="6"/>
  <c r="S362" i="6"/>
  <c r="U362" i="6"/>
  <c r="T127" i="6"/>
  <c r="U127" i="6"/>
  <c r="S127" i="6"/>
  <c r="Y372" i="6"/>
  <c r="Z372" i="6"/>
  <c r="Z171" i="6"/>
  <c r="Y171" i="6"/>
  <c r="Y151" i="6"/>
  <c r="Y23" i="6"/>
  <c r="Z23" i="6"/>
  <c r="Y250" i="6"/>
  <c r="Y110" i="6"/>
  <c r="T375" i="6"/>
  <c r="S375" i="6"/>
  <c r="U375" i="6"/>
  <c r="S5" i="6"/>
  <c r="U5" i="6"/>
  <c r="Y5" i="6"/>
  <c r="T132" i="6"/>
  <c r="U364" i="6"/>
  <c r="Z81" i="6"/>
  <c r="Z101" i="6"/>
  <c r="Y101" i="6"/>
  <c r="Y16" i="6"/>
  <c r="Z16" i="6"/>
  <c r="U146" i="6"/>
  <c r="T247" i="6"/>
  <c r="Z284" i="6"/>
  <c r="Y42" i="6"/>
  <c r="Y199" i="6"/>
  <c r="Z199" i="6"/>
  <c r="Z71" i="6"/>
  <c r="T310" i="6"/>
  <c r="S310" i="6"/>
  <c r="U310" i="6"/>
  <c r="S46" i="6"/>
  <c r="U46" i="6"/>
  <c r="S41" i="6"/>
  <c r="U41" i="6"/>
  <c r="S26" i="6"/>
  <c r="T26" i="6"/>
  <c r="U26" i="6"/>
  <c r="S25" i="6"/>
  <c r="U25" i="6"/>
  <c r="T25" i="6"/>
  <c r="Z17" i="6"/>
  <c r="Y17" i="6"/>
  <c r="Z339" i="6"/>
  <c r="Y339" i="6"/>
  <c r="Y272" i="6"/>
  <c r="Z272" i="6"/>
  <c r="Z114" i="6"/>
  <c r="Y114" i="6"/>
  <c r="T99" i="6"/>
  <c r="S99" i="6"/>
  <c r="U99" i="6"/>
  <c r="S155" i="6"/>
  <c r="U155" i="6"/>
  <c r="T155" i="6"/>
  <c r="S297" i="6"/>
  <c r="U297" i="6"/>
  <c r="Y297" i="6"/>
  <c r="S275" i="6"/>
  <c r="U275" i="6"/>
  <c r="Z147" i="6"/>
  <c r="Y147" i="6"/>
  <c r="T10" i="6"/>
  <c r="S10" i="6"/>
  <c r="U10" i="6"/>
  <c r="T355" i="6"/>
  <c r="S355" i="6"/>
  <c r="T91" i="6"/>
  <c r="S91" i="6"/>
  <c r="U91" i="6"/>
  <c r="T106" i="6"/>
  <c r="S106" i="6"/>
  <c r="U106" i="6"/>
  <c r="Z32" i="6"/>
  <c r="Y32" i="6"/>
  <c r="Y22" i="6"/>
  <c r="Z22" i="6"/>
  <c r="Z290" i="6"/>
  <c r="Y290" i="6"/>
  <c r="S312" i="6"/>
  <c r="U312" i="6"/>
  <c r="T312" i="6"/>
  <c r="U355" i="6"/>
  <c r="T47" i="6"/>
  <c r="S146" i="6"/>
  <c r="S247" i="6"/>
  <c r="U247" i="6"/>
  <c r="U328" i="6"/>
  <c r="Y213" i="6"/>
  <c r="Y205" i="6"/>
  <c r="Z205" i="6"/>
  <c r="Y218" i="6"/>
  <c r="Z218" i="6"/>
  <c r="Z291" i="6"/>
  <c r="Y291" i="6"/>
  <c r="Y264" i="6"/>
  <c r="Z264" i="6"/>
  <c r="S192" i="6"/>
  <c r="U192" i="6"/>
  <c r="T192" i="6"/>
  <c r="U186" i="6"/>
  <c r="T298" i="6"/>
  <c r="S298" i="6"/>
  <c r="U298" i="6"/>
  <c r="S24" i="6"/>
  <c r="T24" i="6"/>
  <c r="Y113" i="6"/>
  <c r="Z113" i="6"/>
  <c r="Z303" i="6"/>
  <c r="Y303" i="6"/>
  <c r="Y283" i="6"/>
  <c r="Z283" i="6"/>
  <c r="Z317" i="6"/>
  <c r="Y317" i="6"/>
  <c r="S30" i="6"/>
  <c r="T30" i="6"/>
  <c r="U30" i="6"/>
  <c r="Z170" i="6"/>
  <c r="Y170" i="6"/>
  <c r="Y369" i="6"/>
  <c r="Z369" i="6"/>
  <c r="U140" i="6"/>
  <c r="T140" i="6"/>
  <c r="S140" i="6"/>
  <c r="T299" i="6"/>
  <c r="S299" i="6"/>
  <c r="U299" i="6"/>
  <c r="U222" i="6"/>
  <c r="Y57" i="6"/>
  <c r="Z57" i="6"/>
  <c r="Y14" i="6"/>
  <c r="Z14" i="6"/>
  <c r="Y314" i="6"/>
  <c r="Z314" i="6"/>
  <c r="Y174" i="6"/>
  <c r="Z174" i="6"/>
  <c r="S51" i="6"/>
  <c r="U51" i="6"/>
  <c r="T51" i="6"/>
  <c r="Y70" i="6"/>
  <c r="Z70" i="6"/>
  <c r="S343" i="6"/>
  <c r="T343" i="6"/>
  <c r="U343" i="6"/>
  <c r="U371" i="6"/>
  <c r="T371" i="6"/>
  <c r="S371" i="6"/>
  <c r="S378" i="6"/>
  <c r="T378" i="6"/>
  <c r="U378" i="6"/>
  <c r="S54" i="6"/>
  <c r="T54" i="6"/>
  <c r="S126" i="6"/>
  <c r="U126" i="6"/>
  <c r="T126" i="6"/>
  <c r="S270" i="6"/>
  <c r="U270" i="6"/>
  <c r="Y34" i="6"/>
  <c r="Z34" i="6"/>
  <c r="Y55" i="6"/>
  <c r="Z85" i="6"/>
  <c r="Z76" i="6"/>
  <c r="Y76" i="6"/>
  <c r="S47" i="6"/>
  <c r="U47" i="6"/>
  <c r="Y172" i="6"/>
  <c r="Z172" i="6"/>
  <c r="Z281" i="6"/>
  <c r="Y281" i="6"/>
  <c r="Z188" i="6"/>
  <c r="Y188" i="6"/>
  <c r="Z322" i="6"/>
  <c r="Y322" i="6"/>
  <c r="Y203" i="6"/>
  <c r="Z203" i="6"/>
  <c r="Z229" i="6"/>
  <c r="T350" i="6"/>
  <c r="S350" i="6"/>
  <c r="U350" i="6"/>
  <c r="Y376" i="6"/>
  <c r="Z376" i="6"/>
  <c r="T184" i="6"/>
  <c r="U184" i="6"/>
  <c r="T123" i="6"/>
  <c r="U123" i="6"/>
  <c r="S123" i="6"/>
  <c r="S156" i="6"/>
  <c r="T156" i="6"/>
  <c r="T61" i="6"/>
  <c r="S61" i="6"/>
  <c r="U340" i="6"/>
  <c r="T340" i="6"/>
  <c r="U385" i="6"/>
  <c r="T385" i="6"/>
  <c r="U2" i="6"/>
  <c r="Y225" i="6"/>
  <c r="Z225" i="6"/>
  <c r="Y388" i="6"/>
  <c r="Z388" i="6"/>
  <c r="S320" i="6"/>
  <c r="U320" i="6"/>
  <c r="S289" i="6"/>
  <c r="U289" i="6"/>
  <c r="T282" i="6"/>
  <c r="S282" i="6"/>
  <c r="U282" i="6"/>
  <c r="T305" i="6"/>
  <c r="S305" i="6"/>
  <c r="T285" i="6"/>
  <c r="U285" i="6"/>
  <c r="S4" i="6"/>
  <c r="U4" i="6"/>
  <c r="Y4" i="6"/>
  <c r="S11" i="6"/>
  <c r="T11" i="6"/>
  <c r="T20" i="6"/>
  <c r="S20" i="6"/>
  <c r="S335" i="6"/>
  <c r="U335" i="6"/>
  <c r="T335" i="6"/>
  <c r="T351" i="6"/>
  <c r="S351" i="6"/>
  <c r="U351" i="6"/>
  <c r="Z361" i="6"/>
  <c r="Y361" i="6"/>
  <c r="T367" i="6"/>
  <c r="U367" i="6"/>
  <c r="T62" i="6"/>
  <c r="S62" i="6"/>
  <c r="U62" i="6"/>
  <c r="T79" i="6"/>
  <c r="S79" i="6"/>
  <c r="U79" i="6"/>
  <c r="T109" i="6"/>
  <c r="S109" i="6"/>
  <c r="U109" i="6"/>
  <c r="T148" i="6"/>
  <c r="S148" i="6"/>
  <c r="U148" i="6"/>
  <c r="U265" i="6"/>
  <c r="T265" i="6"/>
  <c r="Z352" i="6"/>
  <c r="Y352" i="6"/>
  <c r="S386" i="6"/>
  <c r="T386" i="6"/>
  <c r="U386" i="6"/>
  <c r="Y231" i="6"/>
  <c r="Z231" i="6"/>
  <c r="S177" i="6"/>
  <c r="U177" i="6"/>
  <c r="T177" i="6"/>
  <c r="S276" i="6"/>
  <c r="T276" i="6"/>
  <c r="U276" i="6"/>
  <c r="T358" i="6"/>
  <c r="U358" i="6"/>
  <c r="S358" i="6"/>
  <c r="Y300" i="6"/>
  <c r="Y229" i="6"/>
  <c r="Z120" i="6"/>
  <c r="T222" i="6"/>
  <c r="Z261" i="6"/>
  <c r="Z137" i="6"/>
  <c r="T319" i="6"/>
  <c r="S319" i="6"/>
  <c r="U319" i="6"/>
  <c r="S219" i="6"/>
  <c r="U219" i="6"/>
  <c r="T219" i="6"/>
  <c r="U215" i="6"/>
  <c r="S215" i="6"/>
  <c r="T208" i="6"/>
  <c r="S208" i="6"/>
  <c r="U208" i="6"/>
  <c r="T202" i="6"/>
  <c r="S202" i="6"/>
  <c r="U202" i="6"/>
  <c r="T195" i="6"/>
  <c r="S195" i="6"/>
  <c r="U195" i="6"/>
  <c r="T190" i="6"/>
  <c r="U190" i="6"/>
  <c r="U61" i="6"/>
  <c r="S6" i="6"/>
  <c r="U6" i="6"/>
  <c r="Y6" i="6"/>
  <c r="T33" i="6"/>
  <c r="S33" i="6"/>
  <c r="U33" i="6"/>
  <c r="T158" i="6"/>
  <c r="S158" i="6"/>
  <c r="U158" i="6"/>
  <c r="S162" i="6"/>
  <c r="T162" i="6"/>
  <c r="S178" i="6"/>
  <c r="U178" i="6"/>
  <c r="S181" i="6"/>
  <c r="T181" i="6"/>
  <c r="S294" i="6"/>
  <c r="U294" i="6"/>
  <c r="Z353" i="6"/>
  <c r="Y353" i="6"/>
  <c r="Y82" i="6"/>
  <c r="Z82" i="6"/>
  <c r="Y326" i="6"/>
  <c r="Z210" i="6"/>
  <c r="Z336" i="6"/>
  <c r="Y230" i="6"/>
  <c r="T244" i="6"/>
  <c r="U175" i="6"/>
  <c r="U293" i="6"/>
  <c r="Z187" i="6"/>
  <c r="Y40" i="6"/>
  <c r="S196" i="6"/>
  <c r="U196" i="6"/>
  <c r="S209" i="6"/>
  <c r="U209" i="6"/>
  <c r="T191" i="6"/>
  <c r="U191" i="6"/>
  <c r="S222" i="6"/>
  <c r="S348" i="6"/>
  <c r="U348" i="6"/>
  <c r="Z260" i="6"/>
  <c r="Y260" i="6"/>
  <c r="S385" i="6"/>
  <c r="S292" i="6"/>
  <c r="U292" i="6"/>
  <c r="Y365" i="6"/>
  <c r="Z365" i="6"/>
  <c r="T349" i="6"/>
  <c r="U349" i="6"/>
  <c r="T301" i="6"/>
  <c r="S301" i="6"/>
  <c r="U301" i="6"/>
  <c r="S207" i="6"/>
  <c r="U207" i="6"/>
  <c r="U189" i="6"/>
  <c r="Z74" i="6"/>
  <c r="Y74" i="6"/>
  <c r="Z75" i="6"/>
  <c r="Z243" i="6"/>
  <c r="Y243" i="6"/>
  <c r="T88" i="6"/>
  <c r="S88" i="6"/>
  <c r="U88" i="6"/>
  <c r="T139" i="6"/>
  <c r="S139" i="6"/>
  <c r="U139" i="6"/>
  <c r="T248" i="6"/>
  <c r="S248" i="6"/>
  <c r="U248" i="6"/>
  <c r="S263" i="6"/>
  <c r="U263" i="6"/>
  <c r="U244" i="6"/>
  <c r="U220" i="6"/>
  <c r="U313" i="6"/>
  <c r="U193" i="6"/>
  <c r="T348" i="6"/>
  <c r="Y105" i="6"/>
  <c r="U20" i="6"/>
  <c r="Z278" i="6"/>
  <c r="Y278" i="6"/>
  <c r="S214" i="6"/>
  <c r="T214" i="6"/>
  <c r="U214" i="6"/>
  <c r="U194" i="6"/>
  <c r="Y108" i="6"/>
  <c r="Z108" i="6"/>
  <c r="Z100" i="6"/>
  <c r="Y100" i="6"/>
  <c r="T321" i="6"/>
  <c r="S321" i="6"/>
  <c r="Y116" i="6"/>
  <c r="Z116" i="6"/>
  <c r="T254" i="6"/>
  <c r="U254" i="6"/>
  <c r="S254" i="6"/>
  <c r="T259" i="6"/>
  <c r="U259" i="6"/>
  <c r="T59" i="6"/>
  <c r="S59" i="6"/>
  <c r="U59" i="6"/>
  <c r="T66" i="6"/>
  <c r="S66" i="6"/>
  <c r="U66" i="6"/>
  <c r="T83" i="6"/>
  <c r="U83" i="6"/>
  <c r="S89" i="6"/>
  <c r="U89" i="6"/>
  <c r="T89" i="6"/>
  <c r="T138" i="6"/>
  <c r="S138" i="6"/>
  <c r="U138" i="6"/>
  <c r="S227" i="6"/>
  <c r="U227" i="6"/>
  <c r="T227" i="6"/>
  <c r="U269" i="6"/>
  <c r="S390" i="6"/>
  <c r="U390" i="6"/>
  <c r="S198" i="6"/>
  <c r="U198" i="6"/>
  <c r="Y235" i="6"/>
  <c r="Y370" i="6"/>
  <c r="Z370" i="6"/>
  <c r="U363" i="6"/>
  <c r="U271" i="6"/>
  <c r="Z128" i="6"/>
  <c r="Y117" i="6"/>
  <c r="Z117" i="6"/>
  <c r="Z86" i="6"/>
  <c r="Y86" i="6"/>
  <c r="S13" i="6"/>
  <c r="U13" i="6"/>
  <c r="Y13" i="6"/>
  <c r="Z160" i="6"/>
  <c r="Y141" i="6"/>
  <c r="Z141" i="6"/>
  <c r="T384" i="6"/>
  <c r="U384" i="6"/>
  <c r="T315" i="6"/>
  <c r="U315" i="6"/>
  <c r="Z121" i="6"/>
  <c r="S331" i="6"/>
  <c r="U331" i="6"/>
  <c r="T331" i="6"/>
  <c r="T63" i="6"/>
  <c r="U63" i="6"/>
  <c r="S256" i="6"/>
  <c r="T256" i="6"/>
  <c r="T366" i="6"/>
  <c r="U366" i="6"/>
  <c r="S366" i="6"/>
  <c r="U379" i="6"/>
  <c r="S183" i="6"/>
  <c r="U183" i="6"/>
  <c r="Y183" i="6"/>
  <c r="S246" i="6"/>
  <c r="U246" i="6"/>
  <c r="S258" i="6"/>
  <c r="T258" i="6"/>
  <c r="S273" i="6"/>
  <c r="U273" i="6"/>
  <c r="S327" i="6"/>
  <c r="U327" i="6"/>
  <c r="T111" i="6"/>
  <c r="S111" i="6"/>
  <c r="U111" i="6"/>
  <c r="T136" i="6"/>
  <c r="U136" i="6"/>
  <c r="T377" i="6"/>
  <c r="S377" i="6"/>
  <c r="U377" i="6"/>
  <c r="U359" i="6"/>
  <c r="Y133" i="6"/>
  <c r="S8" i="6"/>
  <c r="U8" i="6"/>
  <c r="Y8" i="6"/>
  <c r="U154" i="6"/>
  <c r="Y154" i="6"/>
  <c r="U104" i="6"/>
  <c r="S130" i="6"/>
  <c r="T130" i="6"/>
  <c r="T234" i="6"/>
  <c r="S234" i="6"/>
  <c r="S354" i="6"/>
  <c r="U354" i="6"/>
  <c r="T389" i="6"/>
  <c r="U389" i="6"/>
  <c r="Z259" i="6"/>
  <c r="Y259" i="6"/>
  <c r="Y358" i="6"/>
  <c r="Z358" i="6"/>
  <c r="Z367" i="6"/>
  <c r="Y367" i="6"/>
  <c r="Y47" i="6"/>
  <c r="Z47" i="6"/>
  <c r="Z332" i="6"/>
  <c r="Y332" i="6"/>
  <c r="Z169" i="6"/>
  <c r="Y169" i="6"/>
  <c r="Y143" i="6"/>
  <c r="Z143" i="6"/>
  <c r="Z136" i="6"/>
  <c r="Y136" i="6"/>
  <c r="Z263" i="6"/>
  <c r="Y263" i="6"/>
  <c r="Z349" i="6"/>
  <c r="Y349" i="6"/>
  <c r="Y348" i="6"/>
  <c r="Z348" i="6"/>
  <c r="Z386" i="6"/>
  <c r="Y386" i="6"/>
  <c r="Y109" i="6"/>
  <c r="Z109" i="6"/>
  <c r="Z126" i="6"/>
  <c r="Y126" i="6"/>
  <c r="Z106" i="6"/>
  <c r="Y106" i="6"/>
  <c r="Z155" i="6"/>
  <c r="Y155" i="6"/>
  <c r="Y41" i="6"/>
  <c r="Z41" i="6"/>
  <c r="Z389" i="6"/>
  <c r="Y389" i="6"/>
  <c r="Z30" i="6"/>
  <c r="Y30" i="6"/>
  <c r="Z312" i="6"/>
  <c r="Y312" i="6"/>
  <c r="Z191" i="6"/>
  <c r="Y191" i="6"/>
  <c r="Y79" i="6"/>
  <c r="Z79" i="6"/>
  <c r="Y350" i="6"/>
  <c r="Z350" i="6"/>
  <c r="Z327" i="6"/>
  <c r="Y327" i="6"/>
  <c r="Z139" i="6"/>
  <c r="Y139" i="6"/>
  <c r="Y289" i="6"/>
  <c r="Z289" i="6"/>
  <c r="Z378" i="6"/>
  <c r="Y378" i="6"/>
  <c r="Y310" i="6"/>
  <c r="Z310" i="6"/>
  <c r="Y362" i="6"/>
  <c r="Z362" i="6"/>
  <c r="Y227" i="6"/>
  <c r="Z227" i="6"/>
  <c r="Z196" i="6"/>
  <c r="Y196" i="6"/>
  <c r="Y33" i="6"/>
  <c r="Z33" i="6"/>
  <c r="Z177" i="6"/>
  <c r="Y177" i="6"/>
  <c r="Z247" i="6"/>
  <c r="Y247" i="6"/>
  <c r="Y25" i="6"/>
  <c r="Z25" i="6"/>
  <c r="Y236" i="6"/>
  <c r="Z236" i="6"/>
  <c r="Z132" i="6"/>
  <c r="Y132" i="6"/>
  <c r="Z366" i="6"/>
  <c r="Y366" i="6"/>
  <c r="Z138" i="6"/>
  <c r="Y138" i="6"/>
  <c r="Z59" i="6"/>
  <c r="Y59" i="6"/>
  <c r="Y88" i="6"/>
  <c r="Z88" i="6"/>
  <c r="Y207" i="6"/>
  <c r="Z207" i="6"/>
  <c r="Y285" i="6"/>
  <c r="Z285" i="6"/>
  <c r="Z298" i="6"/>
  <c r="Y298" i="6"/>
  <c r="Z375" i="6"/>
  <c r="Y375" i="6"/>
  <c r="Y356" i="6"/>
  <c r="Z356" i="6"/>
  <c r="Z163" i="6"/>
  <c r="Y163" i="6"/>
  <c r="Z248" i="6"/>
  <c r="Y248" i="6"/>
  <c r="Z192" i="6"/>
  <c r="Y192" i="6"/>
  <c r="Y99" i="6"/>
  <c r="Z99" i="6"/>
  <c r="Y178" i="6"/>
  <c r="Z178" i="6"/>
  <c r="Z148" i="6"/>
  <c r="Y148" i="6"/>
  <c r="Z335" i="6"/>
  <c r="Y335" i="6"/>
  <c r="Y270" i="6"/>
  <c r="Z270" i="6"/>
  <c r="Z51" i="6"/>
  <c r="Y51" i="6"/>
  <c r="Y104" i="6"/>
  <c r="Z104" i="6"/>
  <c r="Z315" i="6"/>
  <c r="Y315" i="6"/>
  <c r="Y208" i="6"/>
  <c r="Z208" i="6"/>
  <c r="Z371" i="6"/>
  <c r="Y371" i="6"/>
  <c r="Y377" i="6"/>
  <c r="Z377" i="6"/>
  <c r="Z331" i="6"/>
  <c r="Y331" i="6"/>
  <c r="Z363" i="6"/>
  <c r="Y363" i="6"/>
  <c r="Y313" i="6"/>
  <c r="Z313" i="6"/>
  <c r="Z202" i="6"/>
  <c r="Y202" i="6"/>
  <c r="Y320" i="6"/>
  <c r="Z320" i="6"/>
  <c r="Y294" i="6"/>
  <c r="Z294" i="6"/>
  <c r="Z273" i="6"/>
  <c r="Y273" i="6"/>
  <c r="Z83" i="6"/>
  <c r="Y83" i="6"/>
  <c r="Y319" i="6"/>
  <c r="Z319" i="6"/>
  <c r="Z385" i="6"/>
  <c r="Y385" i="6"/>
  <c r="Z123" i="6"/>
  <c r="Y123" i="6"/>
  <c r="Y140" i="6"/>
  <c r="Z140" i="6"/>
  <c r="Z355" i="6"/>
  <c r="Y355" i="6"/>
  <c r="Y46" i="6"/>
  <c r="Z46" i="6"/>
  <c r="U130" i="6"/>
  <c r="Z189" i="6"/>
  <c r="Y189" i="6"/>
  <c r="U162" i="6"/>
  <c r="U305" i="6"/>
  <c r="U24" i="6"/>
  <c r="Z364" i="6"/>
  <c r="Y364" i="6"/>
  <c r="Z254" i="6"/>
  <c r="Y254" i="6"/>
  <c r="Z20" i="6"/>
  <c r="Y20" i="6"/>
  <c r="Y292" i="6"/>
  <c r="Z292" i="6"/>
  <c r="Z61" i="6"/>
  <c r="Y61" i="6"/>
  <c r="Z10" i="6"/>
  <c r="Y10" i="6"/>
  <c r="Y92" i="6"/>
  <c r="Z92" i="6"/>
  <c r="Y354" i="6"/>
  <c r="Z354" i="6"/>
  <c r="Y111" i="6"/>
  <c r="Z111" i="6"/>
  <c r="Z246" i="6"/>
  <c r="Y246" i="6"/>
  <c r="U256" i="6"/>
  <c r="Y384" i="6"/>
  <c r="Z384" i="6"/>
  <c r="Z198" i="6"/>
  <c r="Y198" i="6"/>
  <c r="Z194" i="6"/>
  <c r="Y194" i="6"/>
  <c r="Z301" i="6"/>
  <c r="Y301" i="6"/>
  <c r="Z62" i="6"/>
  <c r="Y62" i="6"/>
  <c r="U11" i="6"/>
  <c r="U54" i="6"/>
  <c r="Y299" i="6"/>
  <c r="Z299" i="6"/>
  <c r="Z91" i="6"/>
  <c r="Y91" i="6"/>
  <c r="Y347" i="6"/>
  <c r="Z347" i="6"/>
  <c r="Y220" i="6"/>
  <c r="Z220" i="6"/>
  <c r="Z265" i="6"/>
  <c r="Y265" i="6"/>
  <c r="Z340" i="6"/>
  <c r="Y340" i="6"/>
  <c r="Y328" i="6"/>
  <c r="Z328" i="6"/>
  <c r="Z63" i="6"/>
  <c r="Y63" i="6"/>
  <c r="Z390" i="6"/>
  <c r="Y390" i="6"/>
  <c r="Y214" i="6"/>
  <c r="Z214" i="6"/>
  <c r="U181" i="6"/>
  <c r="Z195" i="6"/>
  <c r="Y195" i="6"/>
  <c r="Z215" i="6"/>
  <c r="Y215" i="6"/>
  <c r="Z186" i="6"/>
  <c r="Y186" i="6"/>
  <c r="Z66" i="6"/>
  <c r="Y66" i="6"/>
  <c r="Z158" i="6"/>
  <c r="Y158" i="6"/>
  <c r="Z127" i="6"/>
  <c r="Y127" i="6"/>
  <c r="U258" i="6"/>
  <c r="Z276" i="6"/>
  <c r="Y276" i="6"/>
  <c r="Z343" i="6"/>
  <c r="Y343" i="6"/>
  <c r="Y222" i="6"/>
  <c r="Z222" i="6"/>
  <c r="Z242" i="6"/>
  <c r="Y242" i="6"/>
  <c r="Y241" i="6"/>
  <c r="Z241" i="6"/>
  <c r="U234" i="6"/>
  <c r="U321" i="6"/>
  <c r="Z293" i="6"/>
  <c r="Y293" i="6"/>
  <c r="Y2" i="6"/>
  <c r="U393" i="6"/>
  <c r="U394" i="6" s="1"/>
  <c r="U156" i="6"/>
  <c r="Z209" i="6"/>
  <c r="Y209" i="6"/>
  <c r="Y184" i="6"/>
  <c r="Z184" i="6"/>
  <c r="Y244" i="6"/>
  <c r="Z244" i="6"/>
  <c r="Y190" i="6"/>
  <c r="Z190" i="6"/>
  <c r="Z351" i="6"/>
  <c r="Y351" i="6"/>
  <c r="Y282" i="6"/>
  <c r="Z282" i="6"/>
  <c r="Y26" i="6"/>
  <c r="Z26" i="6"/>
  <c r="Z146" i="6"/>
  <c r="Y146" i="6"/>
  <c r="Z359" i="6"/>
  <c r="Y359" i="6"/>
  <c r="Y379" i="6"/>
  <c r="Z379" i="6"/>
  <c r="Y271" i="6"/>
  <c r="Z271" i="6"/>
  <c r="Z269" i="6"/>
  <c r="Y269" i="6"/>
  <c r="Z89" i="6"/>
  <c r="Y89" i="6"/>
  <c r="Z193" i="6"/>
  <c r="Y193" i="6"/>
  <c r="Y175" i="6"/>
  <c r="Z175" i="6"/>
  <c r="Z219" i="6"/>
  <c r="Y219" i="6"/>
  <c r="Y275" i="6"/>
  <c r="Z275" i="6"/>
  <c r="Z130" i="6"/>
  <c r="Y130" i="6"/>
  <c r="Y321" i="6"/>
  <c r="Z321" i="6"/>
  <c r="Z234" i="6"/>
  <c r="Y234" i="6"/>
  <c r="Y181" i="6"/>
  <c r="Z181" i="6"/>
  <c r="Z162" i="6"/>
  <c r="Y162" i="6"/>
  <c r="Z305" i="6"/>
  <c r="Y305" i="6"/>
  <c r="Z256" i="6"/>
  <c r="Y256" i="6"/>
  <c r="Z156" i="6"/>
  <c r="Y156" i="6"/>
  <c r="Y54" i="6"/>
  <c r="Z54" i="6"/>
  <c r="Y258" i="6"/>
  <c r="Z258" i="6"/>
  <c r="Y11" i="6"/>
  <c r="Z11" i="6"/>
  <c r="Y24" i="6"/>
  <c r="Z24" i="6"/>
  <c r="U395" i="6" l="1"/>
  <c r="X394" i="6"/>
  <c r="Z394" i="6" s="1"/>
  <c r="Z393" i="6"/>
  <c r="Y393" i="6"/>
  <c r="Y394" i="6" l="1"/>
  <c r="X395" i="6"/>
  <c r="Y395" i="6" s="1"/>
  <c r="Z395" i="6" l="1"/>
</calcChain>
</file>

<file path=xl/sharedStrings.xml><?xml version="1.0" encoding="utf-8"?>
<sst xmlns="http://schemas.openxmlformats.org/spreadsheetml/2006/main" count="2466" uniqueCount="732">
  <si>
    <t>Менеджер із збуту (хлібопекарських додатків)</t>
  </si>
  <si>
    <t>Економіст із збуту</t>
  </si>
  <si>
    <t>Технолог (хлібопекарського і кондитерського виробництв)</t>
  </si>
  <si>
    <t>Економіст з фінансової роботи</t>
  </si>
  <si>
    <t xml:space="preserve">Завідувач складу </t>
  </si>
  <si>
    <t>Заступник головного бухгалтера</t>
  </si>
  <si>
    <t>Робітник з благоустрою</t>
  </si>
  <si>
    <t>Економіст</t>
  </si>
  <si>
    <t>Бухгалтер</t>
  </si>
  <si>
    <t>Касир</t>
  </si>
  <si>
    <t>Діловод</t>
  </si>
  <si>
    <t>Головний фахівець з автоматизованих систем керування</t>
  </si>
  <si>
    <t>Начальник відділу збуту</t>
  </si>
  <si>
    <t>Менеджер з логістики</t>
  </si>
  <si>
    <t>Юрисконсульт</t>
  </si>
  <si>
    <t>Оператор пральних машин</t>
  </si>
  <si>
    <t>Кухар</t>
  </si>
  <si>
    <t>Комірник</t>
  </si>
  <si>
    <t>Завідувач господарства</t>
  </si>
  <si>
    <t>Вантажник</t>
  </si>
  <si>
    <t>Експерт із зовнішньоекономічних питань</t>
  </si>
  <si>
    <t>Начальник охорони</t>
  </si>
  <si>
    <t>Менеджер з постачання</t>
  </si>
  <si>
    <t>Агент торговельний</t>
  </si>
  <si>
    <t>Головний ревізор (фінансовий)</t>
  </si>
  <si>
    <t>Технік з автоматизації виробничих процесів</t>
  </si>
  <si>
    <t>Інженер з механізації та автоматизації виробничих процесів</t>
  </si>
  <si>
    <t>Провідний інженер з проектно-кошторисної роботи</t>
  </si>
  <si>
    <t>Провідний експерт із зовнішньоекономічних питань</t>
  </si>
  <si>
    <t>Помічник провідного інженера з проектно-кошторисної роботи</t>
  </si>
  <si>
    <t>Інженер-енергетик</t>
  </si>
  <si>
    <t>Приймальник товарів</t>
  </si>
  <si>
    <t>Провідний інженер з технічного аудиту</t>
  </si>
  <si>
    <t>Начальник технічного відділу</t>
  </si>
  <si>
    <t>Інженер-будівельник</t>
  </si>
  <si>
    <t>Провідний бухгалтер</t>
  </si>
  <si>
    <t>Фахівець (супервайзер)</t>
  </si>
  <si>
    <t>Генеральний директор</t>
  </si>
  <si>
    <t>Заступник директора (з гарантування якості)</t>
  </si>
  <si>
    <t>Контролер технологічного процесу</t>
  </si>
  <si>
    <t>Заступник начальника охорони</t>
  </si>
  <si>
    <t>Референт</t>
  </si>
  <si>
    <t>Старший комірник</t>
  </si>
  <si>
    <t>Логіст</t>
  </si>
  <si>
    <t>Менеджер (з інноваційних проектів)</t>
  </si>
  <si>
    <t>Інженер з охорони праці</t>
  </si>
  <si>
    <t>Старший диспетчер</t>
  </si>
  <si>
    <t>Менеджер з маркетингу</t>
  </si>
  <si>
    <t>Начальник відділу збуту (експорт)</t>
  </si>
  <si>
    <t>Головний метролог</t>
  </si>
  <si>
    <t>Інженер з метрології</t>
  </si>
  <si>
    <t>Комендант</t>
  </si>
  <si>
    <t xml:space="preserve">Науковий співробітник </t>
  </si>
  <si>
    <t>Біолог-дослідник</t>
  </si>
  <si>
    <t>Директор комерційний</t>
  </si>
  <si>
    <t>Директор (з правових питань)</t>
  </si>
  <si>
    <t xml:space="preserve">Директор з виробництв </t>
  </si>
  <si>
    <t>Директор з матеріально-технічного постачання</t>
  </si>
  <si>
    <t>Директор (з гарантування якості)</t>
  </si>
  <si>
    <t>Директор технічний</t>
  </si>
  <si>
    <t xml:space="preserve">Головний бухгалтер </t>
  </si>
  <si>
    <t>Заступник директора фінансового</t>
  </si>
  <si>
    <t>Завідувач виробництва</t>
  </si>
  <si>
    <t>Головний технолог</t>
  </si>
  <si>
    <t>Начальник відділу інформаційних технологій</t>
  </si>
  <si>
    <t>Провідний юрисконсульт</t>
  </si>
  <si>
    <t>Адміністратор даних (1С)</t>
  </si>
  <si>
    <t>Менеджер (національний менеджер з трейд маркитенгу)</t>
  </si>
  <si>
    <t>Менеджер (з навчання персоналу)</t>
  </si>
  <si>
    <t xml:space="preserve">Завідувач лабораторії </t>
  </si>
  <si>
    <t>Начальник зміни</t>
  </si>
  <si>
    <t>Головний енергетик</t>
  </si>
  <si>
    <t>Менеджер (з оплати праці та компенсацій)</t>
  </si>
  <si>
    <t>Інженер з організації експлуатації та ремонту</t>
  </si>
  <si>
    <t xml:space="preserve">Начальник дільниці </t>
  </si>
  <si>
    <t>Адміністратор системи </t>
  </si>
  <si>
    <t>Фахівець (із зовнішньоекономічних зв'язків)</t>
  </si>
  <si>
    <t xml:space="preserve">Фахівець з методів розширення ринку збуту </t>
  </si>
  <si>
    <t>Менеджер (з підбіру та адаптації персоналу)</t>
  </si>
  <si>
    <t>Інспектор з кадрів</t>
  </si>
  <si>
    <t>Провідний інженер з якості</t>
  </si>
  <si>
    <t xml:space="preserve">Інженер-конструктор </t>
  </si>
  <si>
    <t>Майстер зміни</t>
  </si>
  <si>
    <t>Інженер (з холодильного обладнання)</t>
  </si>
  <si>
    <t>Інженер з комп'ютерних систем </t>
  </si>
  <si>
    <t>Помічник завідувача виробництва (дріжджів)</t>
  </si>
  <si>
    <t>Оператор вирощування чистої культури дріжджів 6 розряду</t>
  </si>
  <si>
    <t>Оператор вирощування дріжджів 6 розряду</t>
  </si>
  <si>
    <t xml:space="preserve">Хімік </t>
  </si>
  <si>
    <t>Мікробіолог</t>
  </si>
  <si>
    <t>Фахівець (з економічних питань)</t>
  </si>
  <si>
    <t>Асистент (менеджера)</t>
  </si>
  <si>
    <t xml:space="preserve">Фахівець (із збуту) </t>
  </si>
  <si>
    <t xml:space="preserve">Диспетчер </t>
  </si>
  <si>
    <t>Монтажник 6 розряду</t>
  </si>
  <si>
    <t>Фрезерувальник 6 розряду</t>
  </si>
  <si>
    <t>Менеджер з адміністративної діяльності</t>
  </si>
  <si>
    <t>Приймальник-відправник</t>
  </si>
  <si>
    <t>Машиніст пакувальної машини 5 розряду</t>
  </si>
  <si>
    <t>Оператор пакувальних автоматів (палетування і складування готової продукції) 5 розряду</t>
  </si>
  <si>
    <t>Апаратник фільтрації 4 разряду</t>
  </si>
  <si>
    <t>Оператор пакувальних автоматів (“Проконор”) 4 розряду</t>
  </si>
  <si>
    <t>Водій автотранспортних засобів (легковий автомобіль)</t>
  </si>
  <si>
    <t>Машиніст екскаватора 5 розряду</t>
  </si>
  <si>
    <t xml:space="preserve">Водій навантажувача </t>
  </si>
  <si>
    <t>Касир їдальні</t>
  </si>
  <si>
    <t>Машиніст пакувальної машини 3 розряду</t>
  </si>
  <si>
    <t>Юридична служба</t>
  </si>
  <si>
    <t>Оператор очисних споруд 3 розряду</t>
  </si>
  <si>
    <t>Оператор котельні 3 розряду</t>
  </si>
  <si>
    <t>Слюсар з експлуатації та ремонту газового устаткування 6 розряду</t>
  </si>
  <si>
    <t>Електрогазозварник 6 розряду</t>
  </si>
  <si>
    <t>Програміст (1С)</t>
  </si>
  <si>
    <t>Бригадир (слюсарів-ремонтників)</t>
  </si>
  <si>
    <t xml:space="preserve">Старший водій навантажувача </t>
  </si>
  <si>
    <t>Сушильник дріжджів 5 розряду</t>
  </si>
  <si>
    <t>Слюсар-ремонтник 6 розряду</t>
  </si>
  <si>
    <t>Оператор виробничої лінії (підготовки сировини та напівпродукту) 5 розряду</t>
  </si>
  <si>
    <t>Токар 6 розряду</t>
  </si>
  <si>
    <t>Контролер на контрольно-пропускному пункті</t>
  </si>
  <si>
    <t>Підсобний робітник</t>
  </si>
  <si>
    <t xml:space="preserve">Водій автотранспортних засобів </t>
  </si>
  <si>
    <t>Оператор пакувальних автоматів (пакування готової продукції) 4 розряду</t>
  </si>
  <si>
    <t>Слюсар-сантехнік 6 розряду</t>
  </si>
  <si>
    <t>Фахівець (з постачання сировини для додатків)</t>
  </si>
  <si>
    <t xml:space="preserve">Майстер дільниці </t>
  </si>
  <si>
    <t xml:space="preserve">Начальник служби </t>
  </si>
  <si>
    <t>Директор фінансовий</t>
  </si>
  <si>
    <t>Директор виконавчий</t>
  </si>
  <si>
    <t>Завідувач лабораторії (з досліджень та розробки)</t>
  </si>
  <si>
    <t>Менеджер (національний менеджер з продаж)</t>
  </si>
  <si>
    <t>Начальник відділу маркетингу</t>
  </si>
  <si>
    <t>Передерій Юлія Костянтинівна</t>
  </si>
  <si>
    <t>Служба з охорони праці</t>
  </si>
  <si>
    <t xml:space="preserve">Яворський Орест Петрович </t>
  </si>
  <si>
    <t xml:space="preserve">Струтинський Володимир Стефанович </t>
  </si>
  <si>
    <t>Бухгалтерія</t>
  </si>
  <si>
    <t>Лещинська Галина Володимирівна</t>
  </si>
  <si>
    <t>Щерблюк Лілія Всеволодівна</t>
  </si>
  <si>
    <t>Балтро Галина Михайлiвна</t>
  </si>
  <si>
    <t>Мицько Марія Михайлівна</t>
  </si>
  <si>
    <t>Плекан Олександра Богданівна</t>
  </si>
  <si>
    <t>Процай Лілія Михайлівна</t>
  </si>
  <si>
    <t>Фінансова служба</t>
  </si>
  <si>
    <t>Хіч Роман Ярославович</t>
  </si>
  <si>
    <t xml:space="preserve">Котельницька Анна Федорівна </t>
  </si>
  <si>
    <t>Янович Наталія Тарасiвна</t>
  </si>
  <si>
    <t>Фінканін Наталія Романівна</t>
  </si>
  <si>
    <t>Відділ інформаційних технологій</t>
  </si>
  <si>
    <t>Лелик Богдан Михайлович</t>
  </si>
  <si>
    <t xml:space="preserve">Лазорик Степан Петрович </t>
  </si>
  <si>
    <t xml:space="preserve">Максимець Василь Юрійович </t>
  </si>
  <si>
    <t xml:space="preserve">Педора Руслан Григорович </t>
  </si>
  <si>
    <t xml:space="preserve">Сирко Ігор Ярославович </t>
  </si>
  <si>
    <t>Стегній Ігор Володимирович</t>
  </si>
  <si>
    <t>Авраменко Соломія Семенівна</t>
  </si>
  <si>
    <t>Дільниця охорони</t>
  </si>
  <si>
    <t xml:space="preserve">Распопов Олександр Єгорович </t>
  </si>
  <si>
    <t>Катерина Василь Павлович</t>
  </si>
  <si>
    <t>Служба з маркетингу та реалізації</t>
  </si>
  <si>
    <t xml:space="preserve">Кулявець Ольга Богданівна </t>
  </si>
  <si>
    <t>Відділ збуту</t>
  </si>
  <si>
    <t>Патроник Роман Йосипович</t>
  </si>
  <si>
    <t>Климович Володимир Богданович</t>
  </si>
  <si>
    <t>Никифорук Наталія Іванівна</t>
  </si>
  <si>
    <t>Брухаль Леся Петрiвна</t>
  </si>
  <si>
    <t>Остяк Софія Володимирiвна</t>
  </si>
  <si>
    <t xml:space="preserve">Погосян Лідія Iванiвна </t>
  </si>
  <si>
    <t xml:space="preserve">Пришляк Микола Миколайович </t>
  </si>
  <si>
    <t>Тіцький Ярослав Ярославович</t>
  </si>
  <si>
    <t>Відділ збуту (експорт)</t>
  </si>
  <si>
    <t xml:space="preserve">Ходаковська Леся Степанівна </t>
  </si>
  <si>
    <t xml:space="preserve">Горін Христина Володимирівна </t>
  </si>
  <si>
    <t>Відділ маркетингу</t>
  </si>
  <si>
    <t>Марко Назарій Васильович</t>
  </si>
  <si>
    <t>Біловус Степан Петрович</t>
  </si>
  <si>
    <t>Інноваційний центр хлібопечення "Хлібний дім"</t>
  </si>
  <si>
    <t>Шишак Лариса Вiкторiвна</t>
  </si>
  <si>
    <t>Мельник Наталія Іванівна</t>
  </si>
  <si>
    <t>Капій Андрій Ігорович</t>
  </si>
  <si>
    <t>Найда Роман Миронович</t>
  </si>
  <si>
    <t>Пастернак Олександра Ярославівна</t>
  </si>
  <si>
    <t>Шибінська Наталія Костянтинiвна</t>
  </si>
  <si>
    <t>Служба управління персоналом</t>
  </si>
  <si>
    <t xml:space="preserve">Вовк Любов Зіновіївна </t>
  </si>
  <si>
    <t xml:space="preserve">Залуцький Володимир Володимирович </t>
  </si>
  <si>
    <t>Пальчик Ніна Миколаївна</t>
  </si>
  <si>
    <t>Колівашко Марія Михайлівна</t>
  </si>
  <si>
    <t>Фіца Олеся Володимирівна</t>
  </si>
  <si>
    <t>Господарська дільниця</t>
  </si>
  <si>
    <t xml:space="preserve">Бурка Василь Михайлович </t>
  </si>
  <si>
    <t xml:space="preserve">Лукавецька Ольга Іллівна </t>
  </si>
  <si>
    <t>Курилко Михайло Федорович</t>
  </si>
  <si>
    <t xml:space="preserve">Найда Тарас Ростиславович </t>
  </si>
  <si>
    <t>Пивоварчук Мирослав Михайлович</t>
  </si>
  <si>
    <t>Служба логістики</t>
  </si>
  <si>
    <t>Вітковський Віктор Володимирович</t>
  </si>
  <si>
    <t xml:space="preserve">Лис Юрій Петрович </t>
  </si>
  <si>
    <t>Андрійчак Петро Михайлович</t>
  </si>
  <si>
    <t>Гоцій Нестор Богданович</t>
  </si>
  <si>
    <t xml:space="preserve">Могиленко Наталія Олександрівна </t>
  </si>
  <si>
    <t>Дільниця автотранспорту</t>
  </si>
  <si>
    <t>Майстер</t>
  </si>
  <si>
    <t xml:space="preserve">Капелістий Валерій Іванович </t>
  </si>
  <si>
    <t>Чижик Володимир Антонович</t>
  </si>
  <si>
    <t>Василюк Михайло Васильович</t>
  </si>
  <si>
    <t>Кузьміних Віктор Леонiдович</t>
  </si>
  <si>
    <t>Мудрик Іван Іванович</t>
  </si>
  <si>
    <t>Мундур Павло Бронiславович</t>
  </si>
  <si>
    <t xml:space="preserve">Приступа Петро Iванович </t>
  </si>
  <si>
    <t>Дільниця вантажна</t>
  </si>
  <si>
    <t>Кадай Степан Володимирович</t>
  </si>
  <si>
    <t>Демедяк Назарій Іларіонович</t>
  </si>
  <si>
    <t xml:space="preserve">Дробіт Віктор Зiновiйович </t>
  </si>
  <si>
    <t xml:space="preserve">Владичка Роман Васильович </t>
  </si>
  <si>
    <t xml:space="preserve">Зайко Орест Петрович </t>
  </si>
  <si>
    <t xml:space="preserve">Радовець Юрій Сергійович </t>
  </si>
  <si>
    <t>Федишин Микола Володимирович</t>
  </si>
  <si>
    <t>Їдальня</t>
  </si>
  <si>
    <t>Фітісова Ксенія Ярославівна</t>
  </si>
  <si>
    <t>Дмитерко Галина Степанiвна</t>
  </si>
  <si>
    <t>Нофенко Марія Андріївна</t>
  </si>
  <si>
    <t>Москва Галина Степанiвна</t>
  </si>
  <si>
    <t xml:space="preserve">Склад готової продукції </t>
  </si>
  <si>
    <t>Кухар Роман Михайлович</t>
  </si>
  <si>
    <t>Топій Ярослав Володимирович</t>
  </si>
  <si>
    <t xml:space="preserve">Кулеба Ігор Данилович </t>
  </si>
  <si>
    <t>Яремків Роман Володимирович</t>
  </si>
  <si>
    <t>Склад сировини та матеріалів</t>
  </si>
  <si>
    <t>Буць Андрій Богданович</t>
  </si>
  <si>
    <t>Щерблюк Василь Ростиславович</t>
  </si>
  <si>
    <t xml:space="preserve">Сипко Юрій Стефанович </t>
  </si>
  <si>
    <t>Боднарський Павло Петрович</t>
  </si>
  <si>
    <t>Буньо Зіновій Iванович</t>
  </si>
  <si>
    <t>Мерза Андрій Володимирович</t>
  </si>
  <si>
    <t>Гроздін Віктор Григорович</t>
  </si>
  <si>
    <t>Катарина Василь Андрiйович</t>
  </si>
  <si>
    <t xml:space="preserve">Куціщий Юрій Леонідович </t>
  </si>
  <si>
    <t xml:space="preserve">Романко Роман Богданович </t>
  </si>
  <si>
    <t>Цигилик Ігор Михайлович</t>
  </si>
  <si>
    <t>Склад хлібопекарських додатків</t>
  </si>
  <si>
    <t>Цекот Павло Петрович</t>
  </si>
  <si>
    <t>Служба виробництв</t>
  </si>
  <si>
    <t>Лозинський Ігор Андрійович</t>
  </si>
  <si>
    <t>Пендерецький Олег Олегович</t>
  </si>
  <si>
    <t>Єрохін Володимир Анатолійович</t>
  </si>
  <si>
    <t>Бурбан Юрій Зеновiйович</t>
  </si>
  <si>
    <t>Гуцул Олег Богданович</t>
  </si>
  <si>
    <t>Янович Ігор Романович</t>
  </si>
  <si>
    <t>Ясіновський Василь Йосипович</t>
  </si>
  <si>
    <t>Дільниця виробництва хлібопекарських додатків</t>
  </si>
  <si>
    <t>Босий Степан Володимирович</t>
  </si>
  <si>
    <t>Данилко Володимир Степанович</t>
  </si>
  <si>
    <t xml:space="preserve">Дяків Андрій Васильович </t>
  </si>
  <si>
    <t xml:space="preserve">Струк Тарас Григорович </t>
  </si>
  <si>
    <t>Дільниця з виробництва сухих дріжджів</t>
  </si>
  <si>
    <t>Музичка Микола Володимирович</t>
  </si>
  <si>
    <t>Янчишин Юрій Володимирович</t>
  </si>
  <si>
    <t>Якимович Володимир Михайлович</t>
  </si>
  <si>
    <t>Курман Павло Володимирович</t>
  </si>
  <si>
    <t xml:space="preserve">Кузів Максим Тарасович </t>
  </si>
  <si>
    <t>Підгурський Андрій Романович</t>
  </si>
  <si>
    <t>Білан Богдан Омелянович</t>
  </si>
  <si>
    <t xml:space="preserve">Курій Остап Андрійович </t>
  </si>
  <si>
    <t xml:space="preserve">Возняк Павло Петрович </t>
  </si>
  <si>
    <t xml:space="preserve">Солтис Роман Романович </t>
  </si>
  <si>
    <t>Дільниця з вирощування дріжджів</t>
  </si>
  <si>
    <t xml:space="preserve">Хоміцький Денис Олегович </t>
  </si>
  <si>
    <t xml:space="preserve">Курило Володимир Володимирович </t>
  </si>
  <si>
    <t xml:space="preserve">Бабич Олег Володимирович </t>
  </si>
  <si>
    <t>Іванісік Богдан Миколайович</t>
  </si>
  <si>
    <t>Козачок Володимир Олексiйович</t>
  </si>
  <si>
    <t xml:space="preserve">Канюка Йосип Петрович </t>
  </si>
  <si>
    <t>Сторож Андрій Iванович</t>
  </si>
  <si>
    <t>Дільниця з очищення стічних вод</t>
  </si>
  <si>
    <t>Басараб Сергій Михайлович</t>
  </si>
  <si>
    <t>Тумашевич Юрій Анатолійович</t>
  </si>
  <si>
    <t xml:space="preserve">Потапов Олександр Валерійович </t>
  </si>
  <si>
    <t>Расяк Богдан Володимирович</t>
  </si>
  <si>
    <t>Боднар Андрій Богданович</t>
  </si>
  <si>
    <t xml:space="preserve">Свистун Петро Андрійович </t>
  </si>
  <si>
    <t xml:space="preserve">Дуркот Віталій Олегович </t>
  </si>
  <si>
    <t xml:space="preserve">Мельник Григорій Михайлович </t>
  </si>
  <si>
    <t xml:space="preserve">Ковалик Олег Олексійович </t>
  </si>
  <si>
    <t>Дільниця з пакування пресованих дріжджів</t>
  </si>
  <si>
    <t>Сапій Тарас Степанович</t>
  </si>
  <si>
    <t>Бадан Віктор Михайлович</t>
  </si>
  <si>
    <t>Кіндзюр Андрій Михайлович</t>
  </si>
  <si>
    <t>Олексів Василь Петрович</t>
  </si>
  <si>
    <t xml:space="preserve">Мединський Юрій Володимирович </t>
  </si>
  <si>
    <t>Бенько Ростислав Iллiч</t>
  </si>
  <si>
    <t xml:space="preserve">Солонецький Максим Богданович </t>
  </si>
  <si>
    <t>Шевчук Петро Михайлович</t>
  </si>
  <si>
    <t>Шкраба Володимир Миколайович</t>
  </si>
  <si>
    <t>Почапський Андрій Михайлович</t>
  </si>
  <si>
    <t>Дітковський Володимир Вiталійович</t>
  </si>
  <si>
    <t>Дяків Іван Васильович</t>
  </si>
  <si>
    <t>Предко Сергій Михайлович</t>
  </si>
  <si>
    <t>Курилко Павло Михайлович</t>
  </si>
  <si>
    <t xml:space="preserve">Калiтинський Назар Петрович </t>
  </si>
  <si>
    <t>Сапій Теодор Степанович</t>
  </si>
  <si>
    <t>Максимчук Назарій Анатолійович</t>
  </si>
  <si>
    <t>Мельник Мирослав Володимирович</t>
  </si>
  <si>
    <t>Давид Андрій Ярославович</t>
  </si>
  <si>
    <t xml:space="preserve">Кулик Володимир Іванович </t>
  </si>
  <si>
    <t xml:space="preserve">Нагірна Надія Ярославiвна </t>
  </si>
  <si>
    <t>Тістик Наталія Василiвна</t>
  </si>
  <si>
    <t>Васьків Леся Сергіївна</t>
  </si>
  <si>
    <t>Дітковська Оксана Ігорівна</t>
  </si>
  <si>
    <t>Бекерська Олександра Степанiвна</t>
  </si>
  <si>
    <t>Бурка Ольга Станіславівна</t>
  </si>
  <si>
    <t>Дубан Ганна Михайлiвна</t>
  </si>
  <si>
    <t>Красівська Віра Романiвна</t>
  </si>
  <si>
    <t>Надобна Марія Василiвна</t>
  </si>
  <si>
    <t xml:space="preserve">Назаркевич Оксана Зеновіївна </t>
  </si>
  <si>
    <t>Прокопцьо Галина Степанiвна</t>
  </si>
  <si>
    <t>Скочипець Галина Володимирівна</t>
  </si>
  <si>
    <t>Чех Оксана Володимирiвна</t>
  </si>
  <si>
    <t>Войцешин Валерій Васильович</t>
  </si>
  <si>
    <t>Служба гарантування якості</t>
  </si>
  <si>
    <t>Доплатюк Галина Михайлiвна</t>
  </si>
  <si>
    <t>Костів Олена Михайлiвна</t>
  </si>
  <si>
    <t>Лабораторія (з досліджень та розробок)</t>
  </si>
  <si>
    <t xml:space="preserve">Красовська Олена Сильвестрівна </t>
  </si>
  <si>
    <t xml:space="preserve">Пиняга Юрій Володимирович </t>
  </si>
  <si>
    <t xml:space="preserve">Рачкевич Назарій Орестович </t>
  </si>
  <si>
    <t xml:space="preserve">Переверзєва Галина Георгіївна </t>
  </si>
  <si>
    <t>Лабораторія</t>
  </si>
  <si>
    <t>Новосад Надія Володимирiвна</t>
  </si>
  <si>
    <t>Іванишин Людмила Борисiвна</t>
  </si>
  <si>
    <t>Кметь Галина Iванiвна</t>
  </si>
  <si>
    <t xml:space="preserve">Лозинська Тетяна Ігорівна </t>
  </si>
  <si>
    <t>Мешко Наталія Богданівна</t>
  </si>
  <si>
    <t>Заяць Надія Iванiвна</t>
  </si>
  <si>
    <t>Потапова Ірина Ігорівна</t>
  </si>
  <si>
    <t>Коропецька Оксана Володимирiвна</t>
  </si>
  <si>
    <t>Дубенська Ольга Iванiвна</t>
  </si>
  <si>
    <t>Лещишин Олена Анатолiївна</t>
  </si>
  <si>
    <t>Стасів Ірина Романiвна</t>
  </si>
  <si>
    <t>Шивала Наталія Станiславiвна</t>
  </si>
  <si>
    <t xml:space="preserve">Пасєка Леся Володимирівна </t>
  </si>
  <si>
    <t xml:space="preserve">Білоус Андрій Богданович </t>
  </si>
  <si>
    <t>Технічна служба</t>
  </si>
  <si>
    <t>Британ Ігор Богданович</t>
  </si>
  <si>
    <t>Головний механік</t>
  </si>
  <si>
    <t>Наливайко Юрій Стефанович</t>
  </si>
  <si>
    <t>Курило Наталія Павлівна</t>
  </si>
  <si>
    <t>Технічний відділ</t>
  </si>
  <si>
    <t xml:space="preserve">Паламар Тарас Ярославович </t>
  </si>
  <si>
    <t>Назар Роман Іванович</t>
  </si>
  <si>
    <t xml:space="preserve">Кароль Олена Станіславівна </t>
  </si>
  <si>
    <t>Кароль Ольга Йосипiвна</t>
  </si>
  <si>
    <t xml:space="preserve">Ломоносов Дмитро Анатолійович </t>
  </si>
  <si>
    <t xml:space="preserve">Ситнік Віталій Валерійович </t>
  </si>
  <si>
    <t xml:space="preserve">Сороколіт Андрій Якович </t>
  </si>
  <si>
    <t>Дільниця з автоматизації виробничих процесів</t>
  </si>
  <si>
    <t>Маринович Володимир Степанович</t>
  </si>
  <si>
    <t xml:space="preserve">Блак Сергій Георгійович </t>
  </si>
  <si>
    <t xml:space="preserve">Маринович Андрій Володимирович </t>
  </si>
  <si>
    <t>Мазур Олександр Янкович</t>
  </si>
  <si>
    <t>Селютін Сергій Якович</t>
  </si>
  <si>
    <t xml:space="preserve">Ворок Володимир Ярославович </t>
  </si>
  <si>
    <t xml:space="preserve">Чупило Ярослав Ігорович </t>
  </si>
  <si>
    <t>Дільниця з експлуатації обладнання</t>
  </si>
  <si>
    <t>Заремба Валерій Михайлович</t>
  </si>
  <si>
    <t xml:space="preserve">Грицак Андрій Васильович </t>
  </si>
  <si>
    <t>Друшляковський Роман Богданович</t>
  </si>
  <si>
    <t>Цибрівський Степан Миколайович</t>
  </si>
  <si>
    <t>Козярик Василь Михайлович</t>
  </si>
  <si>
    <t>Родоманський Зіновій Володимирович</t>
  </si>
  <si>
    <t>Гладиш Богдан Романович</t>
  </si>
  <si>
    <t>Касараба Михайло Iгорович</t>
  </si>
  <si>
    <t xml:space="preserve">Маршалок Мар'ян Романович </t>
  </si>
  <si>
    <t>Пренделович Володимир Іванович</t>
  </si>
  <si>
    <t>Колеба Мирослав Михайлович</t>
  </si>
  <si>
    <t>Голембйовський Ігор Богданович</t>
  </si>
  <si>
    <t>Боднар Богдан Теодорович</t>
  </si>
  <si>
    <t>Данчишин Богдан Андрiйович</t>
  </si>
  <si>
    <t>Ключковський Степан Євгенович</t>
  </si>
  <si>
    <t>Масяк Зиновій Iванович</t>
  </si>
  <si>
    <t>Врецьона Ігор Романович</t>
  </si>
  <si>
    <t>Врецьона Роман Богданович</t>
  </si>
  <si>
    <t>Ільницький Іван Васильович</t>
  </si>
  <si>
    <t>Котик Павло Йосипович</t>
  </si>
  <si>
    <t>Налагоджувальник автоматів і напівавтоматів 6 розряду</t>
  </si>
  <si>
    <t>Грицько Орист Михайлович</t>
  </si>
  <si>
    <t>Ванькович Ярослав Петрович</t>
  </si>
  <si>
    <t>Швадченко Сергій Миколайович</t>
  </si>
  <si>
    <t>Штельма Ярослав Миколайович</t>
  </si>
  <si>
    <t xml:space="preserve">Ступінський Роман Петрович </t>
  </si>
  <si>
    <t>Врецьона Петро Мирославович</t>
  </si>
  <si>
    <t>Дільниця з ремонтно-монтажних робіт</t>
  </si>
  <si>
    <t>Маслаков Андрій Маратович</t>
  </si>
  <si>
    <t xml:space="preserve">Мацьків Роман Степанович </t>
  </si>
  <si>
    <t>Мушинський Іван Володимирович</t>
  </si>
  <si>
    <t>Мадич Євген Степанович</t>
  </si>
  <si>
    <t>Малішевський Михайло Михайлович</t>
  </si>
  <si>
    <t>Гаврисюк Петро Романович</t>
  </si>
  <si>
    <t>Демцюх Cтепан Миколайович</t>
  </si>
  <si>
    <t>Дубан Іван Миколайович</t>
  </si>
  <si>
    <t>Кулеба Степан Миколайович</t>
  </si>
  <si>
    <t xml:space="preserve">Білий Руслан Іванович </t>
  </si>
  <si>
    <t>Ковалик Ярослав Іванович</t>
  </si>
  <si>
    <t xml:space="preserve">Король Ігор Павлович </t>
  </si>
  <si>
    <t xml:space="preserve">Крук Євген Михайлович </t>
  </si>
  <si>
    <t xml:space="preserve">Петришин Мар'ян Богданович </t>
  </si>
  <si>
    <t xml:space="preserve">Гавриченко Юрій Олександрович </t>
  </si>
  <si>
    <t>Фуртик Іван Станiславович</t>
  </si>
  <si>
    <t xml:space="preserve">Щупак Василь Степанович </t>
  </si>
  <si>
    <t>Муцик Богдан Iванович</t>
  </si>
  <si>
    <t>Нофенко Сергій Миколайович</t>
  </si>
  <si>
    <t>Василина Богдан Володимирович</t>
  </si>
  <si>
    <t>Стрихалюк Іван Михайлович</t>
  </si>
  <si>
    <t>Фурман Андрій Володимирович</t>
  </si>
  <si>
    <t>Електродільниця</t>
  </si>
  <si>
    <t>Балич Іван Миронович</t>
  </si>
  <si>
    <t xml:space="preserve">Вільгард Роман Болеславович </t>
  </si>
  <si>
    <t>Демків Богдан Тимофійович</t>
  </si>
  <si>
    <t xml:space="preserve">Бойко Ігор Богданович </t>
  </si>
  <si>
    <t>Енергодільниця</t>
  </si>
  <si>
    <t>Стасів Ігор Богданович</t>
  </si>
  <si>
    <t>Марков Сергій Юрійович</t>
  </si>
  <si>
    <t>Михалюк Ярослав Степанович</t>
  </si>
  <si>
    <t xml:space="preserve">Шпрінгер Богдан Михайлович </t>
  </si>
  <si>
    <t>Петняк Микола Григорович</t>
  </si>
  <si>
    <t xml:space="preserve">Максимів Петро Михайлович </t>
  </si>
  <si>
    <t xml:space="preserve">Сухоцька Оксана Йосифiвна </t>
  </si>
  <si>
    <t xml:space="preserve">Балич Наталія Василiвна </t>
  </si>
  <si>
    <t>Браукіло Ірина Ярославiвна</t>
  </si>
  <si>
    <t>Долинська Галина Ростиславiвна</t>
  </si>
  <si>
    <t>Технік-лаборант</t>
  </si>
  <si>
    <t>Інженер-лаборант</t>
  </si>
  <si>
    <t>Андрунів Надія Василiвна</t>
  </si>
  <si>
    <t xml:space="preserve">Качмар Дмитро Іванович </t>
  </si>
  <si>
    <t>Адміністрація</t>
  </si>
  <si>
    <t xml:space="preserve">Бурко Розалія Олексiiвна </t>
  </si>
  <si>
    <t>Член ради директорів</t>
  </si>
  <si>
    <t>Вовк Олена Орестiвна</t>
  </si>
  <si>
    <t xml:space="preserve">Лавров Сергій Володимирович </t>
  </si>
  <si>
    <t xml:space="preserve">Мужило Олег Станіславович </t>
  </si>
  <si>
    <t xml:space="preserve">Стець Любов Василівна </t>
  </si>
  <si>
    <t xml:space="preserve">Цегелик Андрій Григорович </t>
  </si>
  <si>
    <t>Коверчук Галина Дмитрiвна</t>
  </si>
  <si>
    <t xml:space="preserve">Грицьків Ігор Петрович </t>
  </si>
  <si>
    <t xml:space="preserve">Андрунів Андрій Петрович </t>
  </si>
  <si>
    <t xml:space="preserve">Ганущак Святослав Олегович </t>
  </si>
  <si>
    <t xml:space="preserve">Кикуш Михайло Володимирович </t>
  </si>
  <si>
    <t xml:space="preserve">Сенчишин-Орач Олесь Євгенович </t>
  </si>
  <si>
    <t xml:space="preserve">Скомський Михайло Олексiйович </t>
  </si>
  <si>
    <t xml:space="preserve">Шарван Микола Богданович </t>
  </si>
  <si>
    <t xml:space="preserve">Шинаровський Богдан Володимирович </t>
  </si>
  <si>
    <t>Петренко Ігор Юрійович</t>
  </si>
  <si>
    <t xml:space="preserve">Білан Анна Вікторівна </t>
  </si>
  <si>
    <t xml:space="preserve">Василишин Михайло Петрович </t>
  </si>
  <si>
    <t xml:space="preserve">Венгрин Михайло Михайлович </t>
  </si>
  <si>
    <t xml:space="preserve">Гунько Марія Володимирівна </t>
  </si>
  <si>
    <t xml:space="preserve">Дільна Галина Петрівна </t>
  </si>
  <si>
    <t xml:space="preserve">Ключковська Лідія Євгенівна </t>
  </si>
  <si>
    <t xml:space="preserve">Коліщак Сергій Іванович </t>
  </si>
  <si>
    <t xml:space="preserve">Наконечний Василь Іванович </t>
  </si>
  <si>
    <t xml:space="preserve">Шарван Назар Миколайович </t>
  </si>
  <si>
    <t>Мудринець Петро Микитович</t>
  </si>
  <si>
    <t>Настасяк Іван Миколайович</t>
  </si>
  <si>
    <t xml:space="preserve">Шамро Юрій Романович </t>
  </si>
  <si>
    <t>Забояк Ярослав Амбросiйович</t>
  </si>
  <si>
    <t xml:space="preserve">Кметь Андрій Денисович </t>
  </si>
  <si>
    <t xml:space="preserve">Максимів Стефан Михайлович </t>
  </si>
  <si>
    <t xml:space="preserve">Конський Пилип Едуардович </t>
  </si>
  <si>
    <t xml:space="preserve">Матвіїв Олег Васильович </t>
  </si>
  <si>
    <t xml:space="preserve">Нехай Роман Дмитрович </t>
  </si>
  <si>
    <t xml:space="preserve">Забояк Ганна Ярославівна </t>
  </si>
  <si>
    <t xml:space="preserve">Кварцяний Назар Васильович </t>
  </si>
  <si>
    <t>Лукашевський Олег Михайлович</t>
  </si>
  <si>
    <t>Матяк Андрій Романович</t>
  </si>
  <si>
    <t>Нечаєва Олена Юріївна</t>
  </si>
  <si>
    <t>Фігас Євгенія Михайлiвна</t>
  </si>
  <si>
    <t>Гусинін Сергій В'ячеславович</t>
  </si>
  <si>
    <t>Попадик Андрій Федорович</t>
  </si>
  <si>
    <t>М'якуш Ірина Михайлiвна</t>
  </si>
  <si>
    <t xml:space="preserve">Янішевський Василь Андрійович </t>
  </si>
  <si>
    <t>Директор з кадрових питань та побуту</t>
  </si>
  <si>
    <t xml:space="preserve">Вишневецька Марина Олександрівна </t>
  </si>
  <si>
    <t>Пущинський Михайло Володимирович</t>
  </si>
  <si>
    <t xml:space="preserve">Сакалюк Сергій Юрійович </t>
  </si>
  <si>
    <t xml:space="preserve">Вичужанін Віталій Володимирович </t>
  </si>
  <si>
    <t xml:space="preserve">Кобрин Олег Васильович </t>
  </si>
  <si>
    <t>Інженер (електрик)</t>
  </si>
  <si>
    <t xml:space="preserve">Пришляк Ігор Михайлович </t>
  </si>
  <si>
    <t>Прибула Петро Богданович</t>
  </si>
  <si>
    <t xml:space="preserve">Інженер </t>
  </si>
  <si>
    <t xml:space="preserve">Марунчак Володимир Іванович </t>
  </si>
  <si>
    <t xml:space="preserve">Фігурська Зоряна Володимирівна </t>
  </si>
  <si>
    <t xml:space="preserve">Ісаченко Сергій Олексiйович </t>
  </si>
  <si>
    <t>Нудик Степан Iгорович</t>
  </si>
  <si>
    <t>Пелещак Іван Васильович</t>
  </si>
  <si>
    <t>Чех Володимир Михайлович</t>
  </si>
  <si>
    <t>1 ранг</t>
  </si>
  <si>
    <t>2 ранг</t>
  </si>
  <si>
    <t>3 ранг</t>
  </si>
  <si>
    <t>Лікар</t>
  </si>
  <si>
    <t>Таб №</t>
  </si>
  <si>
    <t>Працівник</t>
  </si>
  <si>
    <t>Нова/Діюча посада</t>
  </si>
  <si>
    <t>Підрозділ</t>
  </si>
  <si>
    <t>Дручок Анатолій Григорович</t>
  </si>
  <si>
    <t>Прокопович  Юлія Володимирівна</t>
  </si>
  <si>
    <t>Начальник дільниці (з експлуатації обладнання)</t>
  </si>
  <si>
    <t>Електромонтер з ремонту та обслуговування електроустаткування 6 розряду</t>
  </si>
  <si>
    <t xml:space="preserve">Бригадир (електромонтерів з ремонту та обслуговування електроустаткування) </t>
  </si>
  <si>
    <t>Керівники вищої ланки</t>
  </si>
  <si>
    <t>Професіонали та фахівці</t>
  </si>
  <si>
    <t>Технічні службовці</t>
  </si>
  <si>
    <t>Керівники нижчої ланки</t>
  </si>
  <si>
    <t>Керівники середньої ланки</t>
  </si>
  <si>
    <t>Робітники допоміжні</t>
  </si>
  <si>
    <t>Робітники основні</t>
  </si>
  <si>
    <t>1210.1 </t>
  </si>
  <si>
    <t>2441.2 </t>
  </si>
  <si>
    <t>3436.1 </t>
  </si>
  <si>
    <t>1475.4 </t>
  </si>
  <si>
    <t>1222.2 </t>
  </si>
  <si>
    <t>2149.2 </t>
  </si>
  <si>
    <t>1231 </t>
  </si>
  <si>
    <t>1221.2 </t>
  </si>
  <si>
    <t>2131.2 </t>
  </si>
  <si>
    <t>2132.2 </t>
  </si>
  <si>
    <t>2429 </t>
  </si>
  <si>
    <t>5169 </t>
  </si>
  <si>
    <t>3433 </t>
  </si>
  <si>
    <t>4211 </t>
  </si>
  <si>
    <t>1222.1 </t>
  </si>
  <si>
    <t>1237.1 </t>
  </si>
  <si>
    <t>8290 </t>
  </si>
  <si>
    <t>8152 </t>
  </si>
  <si>
    <t>8154 </t>
  </si>
  <si>
    <t>8276 </t>
  </si>
  <si>
    <t>3119 </t>
  </si>
  <si>
    <t>8163 </t>
  </si>
  <si>
    <t>8153 </t>
  </si>
  <si>
    <t>9333 </t>
  </si>
  <si>
    <t>1229.7 </t>
  </si>
  <si>
    <t>2113.2 </t>
  </si>
  <si>
    <t>2211.2 </t>
  </si>
  <si>
    <t>3211 </t>
  </si>
  <si>
    <t>2211.1 </t>
  </si>
  <si>
    <t>1233 </t>
  </si>
  <si>
    <t>2419.2 </t>
  </si>
  <si>
    <t>3439 </t>
  </si>
  <si>
    <t>3415 </t>
  </si>
  <si>
    <t>1235 </t>
  </si>
  <si>
    <t>1475.4</t>
  </si>
  <si>
    <t>1237.2 </t>
  </si>
  <si>
    <t>1226.1 </t>
  </si>
  <si>
    <t>8322 </t>
  </si>
  <si>
    <t>8334 </t>
  </si>
  <si>
    <t>8111 </t>
  </si>
  <si>
    <t>Шеф-кухар</t>
  </si>
  <si>
    <t>5122 </t>
  </si>
  <si>
    <t>1226.2 </t>
  </si>
  <si>
    <t>9322 </t>
  </si>
  <si>
    <t>9411 </t>
  </si>
  <si>
    <t>1239 </t>
  </si>
  <si>
    <t>3423 </t>
  </si>
  <si>
    <t>2221.2 </t>
  </si>
  <si>
    <t>Робітник з комплексного прибирання та утримання будинків з прилеглими територіями </t>
  </si>
  <si>
    <t>9162 </t>
  </si>
  <si>
    <t>1229.7</t>
  </si>
  <si>
    <t>1237.1</t>
  </si>
  <si>
    <t>2149.2</t>
  </si>
  <si>
    <t>1222.1</t>
  </si>
  <si>
    <t>1237.2</t>
  </si>
  <si>
    <t>2143.2</t>
  </si>
  <si>
    <t>2142.2 </t>
  </si>
  <si>
    <t>2142.2</t>
  </si>
  <si>
    <t>2145.2</t>
  </si>
  <si>
    <t>3115 </t>
  </si>
  <si>
    <t>1222.2</t>
  </si>
  <si>
    <t>1222.3</t>
  </si>
  <si>
    <t>1222.4</t>
  </si>
  <si>
    <t>1222.5</t>
  </si>
  <si>
    <t>7223 </t>
  </si>
  <si>
    <t>9321 </t>
  </si>
  <si>
    <t>7212 </t>
  </si>
  <si>
    <t>8211 </t>
  </si>
  <si>
    <t>2143.2 </t>
  </si>
  <si>
    <t>Код</t>
  </si>
  <si>
    <t>Мийник посуду</t>
  </si>
  <si>
    <t>HR</t>
  </si>
  <si>
    <t>FA</t>
  </si>
  <si>
    <t>EG</t>
  </si>
  <si>
    <t>LS</t>
  </si>
  <si>
    <t>RD</t>
  </si>
  <si>
    <t>SL</t>
  </si>
  <si>
    <t>AS</t>
  </si>
  <si>
    <t>PR</t>
  </si>
  <si>
    <t>IT</t>
  </si>
  <si>
    <t>CS</t>
  </si>
  <si>
    <t>QA</t>
  </si>
  <si>
    <t>EM</t>
  </si>
  <si>
    <t>MK</t>
  </si>
  <si>
    <t>HE</t>
  </si>
  <si>
    <t>LG</t>
  </si>
  <si>
    <t>PM</t>
  </si>
  <si>
    <t>Зливальник-розливальник 3 розряду</t>
  </si>
  <si>
    <t>Інженер (механіка)</t>
  </si>
  <si>
    <t>Технік з обліку</t>
  </si>
  <si>
    <t>Завідувач інноваційного центру хлібопечення</t>
  </si>
  <si>
    <t xml:space="preserve">Провідний інженер </t>
  </si>
  <si>
    <t>Грейд</t>
  </si>
  <si>
    <t>сімя</t>
  </si>
  <si>
    <t>Категорія</t>
  </si>
  <si>
    <t>Помічник бухгалтера</t>
  </si>
  <si>
    <t>Фахівець (з постачання)</t>
  </si>
  <si>
    <t xml:space="preserve">Сивулька Надія Іванівна </t>
  </si>
  <si>
    <t xml:space="preserve">Романко Оксана Степанівна </t>
  </si>
  <si>
    <t xml:space="preserve">Нагірний Роман Ігорович </t>
  </si>
  <si>
    <t xml:space="preserve">Петришин Ігор Олегович </t>
  </si>
  <si>
    <t xml:space="preserve">Олійник Євген Ігорович </t>
  </si>
  <si>
    <t xml:space="preserve">Лаврук Тетяна Олегівна </t>
  </si>
  <si>
    <t xml:space="preserve">Просович Лариса Павлівна </t>
  </si>
  <si>
    <t xml:space="preserve">Войтович Роман Зеновійович </t>
  </si>
  <si>
    <t>Гембарський Тарас Мар'янович</t>
  </si>
  <si>
    <t xml:space="preserve">Качмар Орест-Павло Петрович </t>
  </si>
  <si>
    <t xml:space="preserve">Сова Олег Зіновійович </t>
  </si>
  <si>
    <t>Фахівець (аналітик проекту)</t>
  </si>
  <si>
    <t>Оклад</t>
  </si>
  <si>
    <t xml:space="preserve">Шкідливі </t>
  </si>
  <si>
    <t>Нічні</t>
  </si>
  <si>
    <t>Недільні</t>
  </si>
  <si>
    <t>Оклад/тариф</t>
  </si>
  <si>
    <t>Оклад+ранг</t>
  </si>
  <si>
    <t>Доплати постійні</t>
  </si>
  <si>
    <t>ФОП разом за міс</t>
  </si>
  <si>
    <t>Нарахування на ФОП</t>
  </si>
  <si>
    <t xml:space="preserve">ФОП + Нарахування </t>
  </si>
  <si>
    <t>% росту</t>
  </si>
  <si>
    <t>Різниця (змінена-діюча)</t>
  </si>
  <si>
    <t xml:space="preserve">Змінена нарахована зарплата за місяць </t>
  </si>
  <si>
    <t xml:space="preserve">Діюча нарахована зарплата за місяць </t>
  </si>
  <si>
    <t>ФОП разом за місяць</t>
  </si>
  <si>
    <t xml:space="preserve">Назар Христина Василівна </t>
  </si>
  <si>
    <t xml:space="preserve">Пристай Роман Володимирович </t>
  </si>
  <si>
    <t xml:space="preserve">Максимів Назарій Стефанович </t>
  </si>
  <si>
    <t xml:space="preserve">Беднарчук Святослав Вікторович </t>
  </si>
  <si>
    <t xml:space="preserve">Ковальчук Оксана Іванівна </t>
  </si>
  <si>
    <t xml:space="preserve">Вітик Маркіян Любомирович </t>
  </si>
  <si>
    <t xml:space="preserve">Мойса Мирослава Степанівна </t>
  </si>
  <si>
    <t>Мричко Іванна Ігорівна</t>
  </si>
  <si>
    <t>Горніцька Юлія Володимирівна</t>
  </si>
  <si>
    <t>оклад = ранг (діючі)</t>
  </si>
  <si>
    <t>Доплати (діючі)</t>
  </si>
  <si>
    <t>Премія 36%</t>
  </si>
  <si>
    <t>Понижуючий коефіцієнт</t>
  </si>
  <si>
    <t xml:space="preserve">Бугель Ігор Васильович </t>
  </si>
  <si>
    <t>Технік</t>
  </si>
  <si>
    <t>ЗАТВЕРДЖЕНО</t>
  </si>
  <si>
    <t>Загальні збори акціонерів</t>
  </si>
  <si>
    <t>Наглядова рада</t>
  </si>
  <si>
    <t>Ревізор</t>
  </si>
  <si>
    <t xml:space="preserve">Директор з розвитку виробництв </t>
  </si>
  <si>
    <t>Провідний юристконсульт</t>
  </si>
  <si>
    <t>Канцелярія</t>
  </si>
  <si>
    <t>Будівельно-господарський відділ</t>
  </si>
  <si>
    <t>Головний технолог (підприємства)</t>
  </si>
  <si>
    <t>Технолог (з виробництва дріжджів)</t>
  </si>
  <si>
    <t>Асистент (перекладач)</t>
  </si>
  <si>
    <t>Завідувач канцелярії</t>
  </si>
  <si>
    <t>Менеджер з реклами</t>
  </si>
  <si>
    <t>Менеджер із зв'язків з громадськістю </t>
  </si>
  <si>
    <t>Заступник директора комерційного (з інноваційних проектів)</t>
  </si>
  <si>
    <t>Дослідник (ферментаційних процесів)</t>
  </si>
  <si>
    <t>Інженер із стандартизації</t>
  </si>
  <si>
    <t>Начальник відділу (будівельно-господарського)</t>
  </si>
  <si>
    <t>Начальник відділу</t>
  </si>
  <si>
    <t>Директор з управління персоналом</t>
  </si>
  <si>
    <t>Фахівець (із розширення збуту)</t>
  </si>
  <si>
    <t>Відділ управління проектами</t>
  </si>
  <si>
    <t>Фахівець (з адміністрування проектів)</t>
  </si>
  <si>
    <t>Інженер-конструктор</t>
  </si>
  <si>
    <t xml:space="preserve">Старший диспетчер </t>
  </si>
  <si>
    <t>Економіст (з проектів)</t>
  </si>
  <si>
    <t>Асистент (супервайзера)</t>
  </si>
  <si>
    <t>Водій транспортно-прибиральної машини</t>
  </si>
  <si>
    <t>Менеджер з маркетингу (розвиток кормовогу напряму)</t>
  </si>
  <si>
    <t>Менеджер з персоналу</t>
  </si>
  <si>
    <t>Фахівець (з персоналу)</t>
  </si>
  <si>
    <t xml:space="preserve">Фахівець (із збуту групи товарів імпорт) </t>
  </si>
  <si>
    <t>Інженер з охорони навколишнього середовища</t>
  </si>
  <si>
    <t>Провідний інженер-будівельник</t>
  </si>
  <si>
    <t>Служба з охорони праці та навколишнього середовища</t>
  </si>
  <si>
    <t>Провідний інженер (з процесів та обладнання харчових виробництв)</t>
  </si>
  <si>
    <t>Інженер з комплектації устаткування й матеріалів</t>
  </si>
  <si>
    <t>«Додаток до Протоколу Ради Директорів № 10/2019 від 14.03.2019р.»</t>
  </si>
  <si>
    <t>Фінансовий відділ</t>
  </si>
  <si>
    <t>Начальни фінансового відділу</t>
  </si>
  <si>
    <t>Відділ розвитку нових продуктів</t>
  </si>
  <si>
    <t>Відділ постачання</t>
  </si>
  <si>
    <t>Відділ планування</t>
  </si>
  <si>
    <t>Відділ зовнішньоекономічних зв'язків</t>
  </si>
  <si>
    <t>Відділ комплектації</t>
  </si>
  <si>
    <t>Відділ продажу нових продуктів</t>
  </si>
  <si>
    <t>Відділ розвитку комового напрямку</t>
  </si>
  <si>
    <t>Відділ дистрибуції (Львівська обл.)</t>
  </si>
  <si>
    <t>Відділ обслуговування клієнтів</t>
  </si>
  <si>
    <t>Відділ експорту</t>
  </si>
  <si>
    <t>Відділ трейд маркетингу</t>
  </si>
  <si>
    <t>Відділ по роботі з мережами, супермаркетами та споживачами</t>
  </si>
  <si>
    <t>Відділ з продажу промислових дріжджів та додатків</t>
  </si>
  <si>
    <t>Інноваційний центр з досліджень та розробок</t>
  </si>
  <si>
    <t>Відділ розвитку ринку та бізнес - аналітики</t>
  </si>
  <si>
    <t>Відділ інноваційного розвитку</t>
  </si>
  <si>
    <t>Відділ технологічного розвитку</t>
  </si>
  <si>
    <t>Відділ технічного розвитку</t>
  </si>
  <si>
    <t>Відділ адміністрування персоналу</t>
  </si>
  <si>
    <t>Відділ забезпечення офісної діяльності</t>
  </si>
  <si>
    <t>Відділ комунікацій та управління репутацією</t>
  </si>
  <si>
    <t>Відділ корпоративних фінансів</t>
  </si>
  <si>
    <t>Департамент з операційної діяльності</t>
  </si>
  <si>
    <t>Служба виробницва</t>
  </si>
  <si>
    <t>Цех з виробництва дріжджів</t>
  </si>
  <si>
    <t>Відділ складської логістики</t>
  </si>
  <si>
    <t>Відділ транспортної логістики</t>
  </si>
  <si>
    <t>Департамент біотехнологічних продуктів</t>
  </si>
  <si>
    <t>Департамент продуктів для хлібопечення та кондитерських інгредієнтів</t>
  </si>
  <si>
    <t>Служба продажу (Україна)</t>
  </si>
  <si>
    <t>Служба продажу (експорт)</t>
  </si>
  <si>
    <t>Департамент біотехнології та розвитку ринків</t>
  </si>
  <si>
    <t>Департамент з організаційного розвитку</t>
  </si>
  <si>
    <t>Департамент з технологічного розвитку</t>
  </si>
  <si>
    <t>Департамент з правових питань та безпеки</t>
  </si>
  <si>
    <t>Відділ оцінки, навчання та розвитку персоналу</t>
  </si>
  <si>
    <t>Фінансовий департамент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</si>
</sst>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4" x14ac:knownFonts="1">
    <font>
      <sz val="10"/>
      <name val="Arial Cyr"/>
      <charset val="204"/>
    </font>
    <font>
      <sz val="12"/>
      <name val="Times New Roman Cyr"/>
      <family val="1"/>
      <charset val="204"/>
    </font>
    <font>
      <b/>
      <sz val="8"/>
      <name val="Arial"/>
      <family val="2"/>
    </font>
    <font>
      <sz val="10"/>
      <name val="Arial Cyr"/>
      <charset val="204"/>
    </font>
    <font>
      <sz val="8"/>
      <name val="Arial"/>
      <family val="2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9"/>
      <name val="Arial"/>
      <family val="2"/>
    </font>
    <font>
      <sz val="14"/>
      <name val="Arial Cyr"/>
      <charset val="204"/>
    </font>
    <font>
      <sz val="11"/>
      <name val="Arial Cyr"/>
      <charset val="204"/>
    </font>
    <font>
      <b/>
      <i/>
      <sz val="18"/>
      <name val="Arial Cyr"/>
      <charset val="204"/>
    </font>
    <font>
      <b/>
      <i/>
      <sz val="10"/>
      <name val="Arial Cyr"/>
      <charset val="204"/>
    </font>
    <font>
      <b/>
      <i/>
      <sz val="2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sz val="9"/>
      <color theme="9" tint="-0.249977111117893"/>
      <name val="Arial Cyr"/>
      <charset val="204"/>
    </font>
    <font>
      <sz val="9"/>
      <color theme="9" tint="-0.249977111117893"/>
      <name val="Arial"/>
      <family val="2"/>
    </font>
    <font>
      <sz val="8"/>
      <color theme="1"/>
      <name val="Arial"/>
      <family val="2"/>
    </font>
    <font>
      <sz val="9"/>
      <color theme="1"/>
      <name val="Arial Cyr"/>
      <charset val="204"/>
    </font>
    <font>
      <b/>
      <sz val="8"/>
      <color theme="1"/>
      <name val="Arial Cyr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b/>
      <sz val="20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Arial Cyr"/>
      <charset val="204"/>
    </font>
    <font>
      <b/>
      <sz val="12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3ECD0"/>
        <bgColor indexed="64"/>
      </patternFill>
    </fill>
    <fill>
      <patternFill patternType="solid">
        <fgColor rgb="FFD3E1B5"/>
        <bgColor indexed="64"/>
      </patternFill>
    </fill>
  </fills>
  <borders count="68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/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/>
      <top style="thin">
        <color indexed="60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/>
      <right style="thick">
        <color indexed="64"/>
      </right>
      <top style="thin">
        <color indexed="64"/>
      </top>
      <bottom style="mediumDashed">
        <color theme="8" tint="-0.249977111117893"/>
      </bottom>
      <diagonal/>
    </border>
    <border>
      <left style="mediumDashed">
        <color theme="8" tint="-0.249977111117893"/>
      </left>
      <right/>
      <top style="mediumDashed">
        <color theme="8" tint="-0.249977111117893"/>
      </top>
      <bottom/>
      <diagonal/>
    </border>
    <border>
      <left/>
      <right/>
      <top style="mediumDashed">
        <color theme="8" tint="-0.249977111117893"/>
      </top>
      <bottom/>
      <diagonal/>
    </border>
    <border>
      <left/>
      <right style="mediumDashed">
        <color theme="8" tint="-0.249977111117893"/>
      </right>
      <top style="mediumDashed">
        <color theme="8" tint="-0.249977111117893"/>
      </top>
      <bottom/>
      <diagonal/>
    </border>
    <border>
      <left style="mediumDashed">
        <color theme="8" tint="-0.249977111117893"/>
      </left>
      <right/>
      <top/>
      <bottom/>
      <diagonal/>
    </border>
    <border>
      <left/>
      <right style="mediumDashed">
        <color theme="8" tint="-0.249977111117893"/>
      </right>
      <top/>
      <bottom/>
      <diagonal/>
    </border>
    <border>
      <left style="mediumDashed">
        <color theme="8" tint="-0.249977111117893"/>
      </left>
      <right style="thin">
        <color indexed="64"/>
      </right>
      <top/>
      <bottom/>
      <diagonal/>
    </border>
    <border>
      <left style="mediumDashed">
        <color theme="8" tint="-0.249977111117893"/>
      </left>
      <right style="thin">
        <color indexed="64"/>
      </right>
      <top/>
      <bottom style="mediumDashed">
        <color theme="8" tint="-0.249977111117893"/>
      </bottom>
      <diagonal/>
    </border>
    <border>
      <left/>
      <right/>
      <top/>
      <bottom style="mediumDashed">
        <color theme="8" tint="-0.249977111117893"/>
      </bottom>
      <diagonal/>
    </border>
    <border>
      <left/>
      <right style="mediumDashed">
        <color theme="8" tint="-0.249977111117893"/>
      </right>
      <top/>
      <bottom style="mediumDashed">
        <color theme="8" tint="-0.249977111117893"/>
      </bottom>
      <diagonal/>
    </border>
    <border>
      <left style="mediumDashed">
        <color rgb="FF00B0F0"/>
      </left>
      <right/>
      <top style="mediumDashed">
        <color rgb="FF00B0F0"/>
      </top>
      <bottom/>
      <diagonal/>
    </border>
    <border>
      <left/>
      <right/>
      <top style="mediumDashed">
        <color rgb="FF00B0F0"/>
      </top>
      <bottom/>
      <diagonal/>
    </border>
    <border>
      <left/>
      <right style="mediumDashed">
        <color rgb="FF00B0F0"/>
      </right>
      <top style="mediumDashed">
        <color rgb="FF00B0F0"/>
      </top>
      <bottom/>
      <diagonal/>
    </border>
    <border>
      <left style="mediumDashed">
        <color rgb="FF00B0F0"/>
      </left>
      <right/>
      <top/>
      <bottom/>
      <diagonal/>
    </border>
    <border>
      <left/>
      <right style="mediumDashed">
        <color rgb="FF00B0F0"/>
      </right>
      <top/>
      <bottom/>
      <diagonal/>
    </border>
    <border>
      <left style="mediumDashed">
        <color rgb="FF00B0F0"/>
      </left>
      <right/>
      <top/>
      <bottom style="mediumDashed">
        <color rgb="FF00B0F0"/>
      </bottom>
      <diagonal/>
    </border>
    <border>
      <left/>
      <right/>
      <top/>
      <bottom style="mediumDashed">
        <color rgb="FF00B0F0"/>
      </bottom>
      <diagonal/>
    </border>
    <border>
      <left/>
      <right style="mediumDashed">
        <color rgb="FF00B0F0"/>
      </right>
      <top/>
      <bottom style="mediumDashed">
        <color rgb="FF00B0F0"/>
      </bottom>
      <diagonal/>
    </border>
    <border>
      <left style="thin">
        <color indexed="64"/>
      </left>
      <right/>
      <top style="mediumDashed">
        <color rgb="FF00B0F0"/>
      </top>
      <bottom style="thin">
        <color indexed="64"/>
      </bottom>
      <diagonal/>
    </border>
    <border>
      <left/>
      <right style="thin">
        <color indexed="64"/>
      </right>
      <top style="mediumDashed">
        <color rgb="FF00B0F0"/>
      </top>
      <bottom style="thin">
        <color indexed="64"/>
      </bottom>
      <diagonal/>
    </border>
    <border>
      <left/>
      <right style="thin">
        <color indexed="64"/>
      </right>
      <top style="mediumDashed">
        <color rgb="FF00B0F0"/>
      </top>
      <bottom/>
      <diagonal/>
    </border>
    <border>
      <left style="thin">
        <color indexed="64"/>
      </left>
      <right style="thin">
        <color indexed="64"/>
      </right>
      <top style="thin">
        <color rgb="FF0070C0"/>
      </top>
      <bottom/>
      <diagonal/>
    </border>
    <border>
      <left/>
      <right style="thin">
        <color indexed="64"/>
      </right>
      <top/>
      <bottom style="mediumDashed">
        <color theme="8" tint="-0.249977111117893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Dashed">
        <color theme="4" tint="-0.249977111117893"/>
      </bottom>
      <diagonal/>
    </border>
    <border>
      <left/>
      <right style="mediumDashed">
        <color theme="4" tint="-0.249977111117893"/>
      </right>
      <top/>
      <bottom/>
      <diagonal/>
    </border>
    <border>
      <left style="thin">
        <color indexed="64"/>
      </left>
      <right/>
      <top style="thin">
        <color indexed="64"/>
      </top>
      <bottom style="mediumDashed">
        <color theme="4" tint="-0.249977111117893"/>
      </bottom>
      <diagonal/>
    </border>
    <border>
      <left/>
      <right style="mediumDashed">
        <color theme="4" tint="-0.249977111117893"/>
      </right>
      <top/>
      <bottom style="mediumDashed">
        <color theme="4" tint="-0.249977111117893"/>
      </bottom>
      <diagonal/>
    </border>
    <border>
      <left style="thin">
        <color indexed="64"/>
      </left>
      <right/>
      <top/>
      <bottom style="mediumDashed">
        <color theme="4" tint="-0.249977111117893"/>
      </bottom>
      <diagonal/>
    </border>
    <border>
      <left/>
      <right/>
      <top style="thin">
        <color indexed="64"/>
      </top>
      <bottom style="mediumDashed">
        <color theme="4" tint="-0.249977111117893"/>
      </bottom>
      <diagonal/>
    </border>
    <border>
      <left/>
      <right style="thin">
        <color indexed="64"/>
      </right>
      <top style="thin">
        <color indexed="64"/>
      </top>
      <bottom style="mediumDashed">
        <color theme="4" tint="-0.249977111117893"/>
      </bottom>
      <diagonal/>
    </border>
    <border>
      <left style="mediumDashed">
        <color theme="4" tint="-0.249977111117893"/>
      </left>
      <right/>
      <top/>
      <bottom style="mediumDashed">
        <color theme="4" tint="-0.249977111117893"/>
      </bottom>
      <diagonal/>
    </border>
    <border>
      <left/>
      <right style="thin">
        <color indexed="64"/>
      </right>
      <top/>
      <bottom style="mediumDashed">
        <color theme="4" tint="-0.249977111117893"/>
      </bottom>
      <diagonal/>
    </border>
    <border>
      <left/>
      <right style="thick">
        <color indexed="64"/>
      </right>
      <top style="thin">
        <color indexed="64"/>
      </top>
      <bottom style="mediumDashed">
        <color theme="4" tint="-0.249977111117893"/>
      </bottom>
      <diagonal/>
    </border>
    <border>
      <left style="thick">
        <color indexed="64"/>
      </left>
      <right/>
      <top style="thin">
        <color indexed="64"/>
      </top>
      <bottom style="mediumDashed">
        <color theme="4" tint="-0.249977111117893"/>
      </bottom>
      <diagonal/>
    </border>
  </borders>
  <cellStyleXfs count="4">
    <xf numFmtId="0" fontId="0" fillId="0" borderId="0"/>
    <xf numFmtId="0" fontId="17" fillId="0" borderId="0"/>
    <xf numFmtId="0" fontId="4" fillId="0" borderId="0"/>
    <xf numFmtId="0" fontId="1" fillId="2" borderId="1" applyFont="0" applyFill="0" applyBorder="0" applyAlignment="0" applyProtection="0">
      <alignment vertical="top" wrapText="1"/>
    </xf>
  </cellStyleXfs>
  <cellXfs count="327">
    <xf numFmtId="0" fontId="0" fillId="0" borderId="0" xfId="0"/>
    <xf numFmtId="0" fontId="4" fillId="3" borderId="2" xfId="2" applyFill="1" applyBorder="1" applyAlignment="1">
      <alignment vertical="top"/>
    </xf>
    <xf numFmtId="0" fontId="4" fillId="3" borderId="3" xfId="2" applyFill="1" applyBorder="1" applyAlignment="1">
      <alignment vertical="top"/>
    </xf>
    <xf numFmtId="0" fontId="4" fillId="3" borderId="4" xfId="2" applyFill="1" applyBorder="1" applyAlignment="1">
      <alignment vertical="top"/>
    </xf>
    <xf numFmtId="0" fontId="4" fillId="0" borderId="5" xfId="2" applyBorder="1" applyAlignment="1">
      <alignment horizontal="left" vertical="top"/>
    </xf>
    <xf numFmtId="0" fontId="5" fillId="3" borderId="2" xfId="2" applyFont="1" applyFill="1" applyBorder="1" applyAlignment="1">
      <alignment vertical="top"/>
    </xf>
    <xf numFmtId="0" fontId="2" fillId="3" borderId="2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2" fillId="3" borderId="4" xfId="2" applyFont="1" applyFill="1" applyBorder="1" applyAlignment="1">
      <alignment vertical="top"/>
    </xf>
    <xf numFmtId="0" fontId="6" fillId="0" borderId="0" xfId="0" applyFont="1"/>
    <xf numFmtId="0" fontId="7" fillId="4" borderId="2" xfId="2" applyFont="1" applyFill="1" applyBorder="1" applyAlignment="1">
      <alignment vertical="top"/>
    </xf>
    <xf numFmtId="0" fontId="4" fillId="0" borderId="5" xfId="2" applyBorder="1" applyAlignment="1">
      <alignment horizontal="center" vertical="top"/>
    </xf>
    <xf numFmtId="0" fontId="3" fillId="0" borderId="0" xfId="0" applyFont="1"/>
    <xf numFmtId="3" fontId="4" fillId="0" borderId="5" xfId="2" applyNumberFormat="1" applyBorder="1" applyAlignment="1">
      <alignment horizontal="center" vertical="top"/>
    </xf>
    <xf numFmtId="3" fontId="4" fillId="3" borderId="4" xfId="2" applyNumberFormat="1" applyFill="1" applyBorder="1" applyAlignment="1">
      <alignment horizontal="center" vertical="top"/>
    </xf>
    <xf numFmtId="3" fontId="2" fillId="3" borderId="4" xfId="2" applyNumberFormat="1" applyFont="1" applyFill="1" applyBorder="1" applyAlignment="1">
      <alignment horizontal="center" vertical="top"/>
    </xf>
    <xf numFmtId="4" fontId="4" fillId="0" borderId="5" xfId="2" applyNumberFormat="1" applyBorder="1" applyAlignment="1">
      <alignment horizontal="center" vertical="top"/>
    </xf>
    <xf numFmtId="9" fontId="4" fillId="0" borderId="5" xfId="2" applyNumberFormat="1" applyBorder="1" applyAlignment="1">
      <alignment horizontal="center" vertical="center"/>
    </xf>
    <xf numFmtId="0" fontId="4" fillId="3" borderId="4" xfId="2" applyFill="1" applyBorder="1" applyAlignment="1">
      <alignment horizontal="center" vertical="center"/>
    </xf>
    <xf numFmtId="0" fontId="4" fillId="3" borderId="4" xfId="2" applyFill="1" applyBorder="1" applyAlignment="1">
      <alignment horizontal="center" vertical="center" wrapText="1"/>
    </xf>
    <xf numFmtId="0" fontId="4" fillId="3" borderId="6" xfId="2" applyFill="1" applyBorder="1" applyAlignment="1">
      <alignment horizontal="center" vertical="center"/>
    </xf>
    <xf numFmtId="0" fontId="4" fillId="3" borderId="3" xfId="2" applyFill="1" applyBorder="1" applyAlignment="1">
      <alignment horizontal="center" vertical="center" wrapText="1"/>
    </xf>
    <xf numFmtId="0" fontId="7" fillId="4" borderId="7" xfId="2" applyFont="1" applyFill="1" applyBorder="1" applyAlignment="1">
      <alignment vertical="top"/>
    </xf>
    <xf numFmtId="3" fontId="4" fillId="2" borderId="5" xfId="2" applyNumberFormat="1" applyFill="1" applyBorder="1" applyAlignment="1">
      <alignment horizontal="center" vertical="top"/>
    </xf>
    <xf numFmtId="0" fontId="4" fillId="0" borderId="2" xfId="2" applyBorder="1" applyAlignment="1">
      <alignment horizontal="center" vertical="top"/>
    </xf>
    <xf numFmtId="0" fontId="4" fillId="4" borderId="5" xfId="2" applyFill="1" applyBorder="1" applyAlignment="1">
      <alignment horizontal="center" vertical="top"/>
    </xf>
    <xf numFmtId="0" fontId="4" fillId="4" borderId="5" xfId="2" applyFill="1" applyBorder="1" applyAlignment="1">
      <alignment horizontal="left" vertical="top"/>
    </xf>
    <xf numFmtId="0" fontId="4" fillId="4" borderId="5" xfId="2" applyFill="1" applyBorder="1" applyAlignment="1">
      <alignment horizontal="left" vertical="top" wrapText="1"/>
    </xf>
    <xf numFmtId="0" fontId="0" fillId="0" borderId="0" xfId="0" applyAlignment="1">
      <alignment horizontal="center"/>
    </xf>
    <xf numFmtId="3" fontId="18" fillId="0" borderId="5" xfId="2" applyNumberFormat="1" applyFont="1" applyBorder="1" applyAlignment="1">
      <alignment horizontal="center" vertical="top"/>
    </xf>
    <xf numFmtId="0" fontId="4" fillId="0" borderId="4" xfId="2" applyBorder="1" applyAlignment="1">
      <alignment horizontal="center" vertical="center"/>
    </xf>
    <xf numFmtId="0" fontId="4" fillId="0" borderId="4" xfId="2" applyBorder="1" applyAlignment="1">
      <alignment horizontal="left" vertical="center" wrapText="1"/>
    </xf>
    <xf numFmtId="0" fontId="4" fillId="0" borderId="5" xfId="2" applyBorder="1" applyAlignment="1">
      <alignment horizontal="left" vertical="center" wrapText="1"/>
    </xf>
    <xf numFmtId="9" fontId="18" fillId="0" borderId="5" xfId="2" applyNumberFormat="1" applyFont="1" applyBorder="1" applyAlignment="1">
      <alignment horizontal="center" vertical="center"/>
    </xf>
    <xf numFmtId="0" fontId="4" fillId="0" borderId="4" xfId="2" applyBorder="1" applyAlignment="1">
      <alignment horizontal="left" vertical="top"/>
    </xf>
    <xf numFmtId="9" fontId="4" fillId="0" borderId="4" xfId="2" applyNumberFormat="1" applyBorder="1" applyAlignment="1">
      <alignment horizontal="center" vertical="center"/>
    </xf>
    <xf numFmtId="0" fontId="19" fillId="0" borderId="5" xfId="2" applyFont="1" applyBorder="1" applyAlignment="1">
      <alignment horizontal="left" vertical="top"/>
    </xf>
    <xf numFmtId="0" fontId="4" fillId="4" borderId="4" xfId="2" applyFill="1" applyBorder="1" applyAlignment="1">
      <alignment horizontal="center" vertical="center"/>
    </xf>
    <xf numFmtId="0" fontId="4" fillId="4" borderId="5" xfId="2" applyFill="1" applyBorder="1" applyAlignment="1">
      <alignment horizontal="left" vertical="center" wrapText="1"/>
    </xf>
    <xf numFmtId="9" fontId="4" fillId="4" borderId="5" xfId="2" applyNumberFormat="1" applyFill="1" applyBorder="1" applyAlignment="1">
      <alignment horizontal="center" vertical="center"/>
    </xf>
    <xf numFmtId="3" fontId="4" fillId="0" borderId="4" xfId="2" applyNumberFormat="1" applyBorder="1" applyAlignment="1">
      <alignment horizontal="center" vertical="center"/>
    </xf>
    <xf numFmtId="3" fontId="4" fillId="0" borderId="2" xfId="2" applyNumberFormat="1" applyBorder="1" applyAlignment="1">
      <alignment horizontal="center" vertical="top"/>
    </xf>
    <xf numFmtId="3" fontId="4" fillId="3" borderId="3" xfId="2" applyNumberFormat="1" applyFill="1" applyBorder="1" applyAlignment="1">
      <alignment horizontal="center" vertical="top"/>
    </xf>
    <xf numFmtId="3" fontId="2" fillId="3" borderId="3" xfId="2" applyNumberFormat="1" applyFont="1" applyFill="1" applyBorder="1" applyAlignment="1">
      <alignment horizontal="center" vertical="top"/>
    </xf>
    <xf numFmtId="0" fontId="4" fillId="3" borderId="27" xfId="2" applyFill="1" applyBorder="1" applyAlignment="1">
      <alignment horizontal="center" vertical="center" wrapText="1"/>
    </xf>
    <xf numFmtId="0" fontId="4" fillId="3" borderId="28" xfId="2" applyFill="1" applyBorder="1" applyAlignment="1">
      <alignment horizontal="center" vertical="center" wrapText="1"/>
    </xf>
    <xf numFmtId="0" fontId="4" fillId="3" borderId="29" xfId="2" applyFill="1" applyBorder="1" applyAlignment="1">
      <alignment horizontal="center" vertical="center" wrapText="1"/>
    </xf>
    <xf numFmtId="10" fontId="20" fillId="0" borderId="28" xfId="0" applyNumberFormat="1" applyFont="1" applyBorder="1"/>
    <xf numFmtId="10" fontId="20" fillId="0" borderId="29" xfId="0" applyNumberFormat="1" applyFont="1" applyBorder="1"/>
    <xf numFmtId="3" fontId="8" fillId="0" borderId="27" xfId="0" applyNumberFormat="1" applyFont="1" applyBorder="1"/>
    <xf numFmtId="3" fontId="21" fillId="3" borderId="28" xfId="2" applyNumberFormat="1" applyFont="1" applyFill="1" applyBorder="1" applyAlignment="1">
      <alignment horizontal="center" vertical="top"/>
    </xf>
    <xf numFmtId="3" fontId="21" fillId="3" borderId="29" xfId="2" applyNumberFormat="1" applyFont="1" applyFill="1" applyBorder="1" applyAlignment="1">
      <alignment horizontal="center" vertical="top"/>
    </xf>
    <xf numFmtId="3" fontId="9" fillId="3" borderId="27" xfId="2" applyNumberFormat="1" applyFont="1" applyFill="1" applyBorder="1" applyAlignment="1">
      <alignment horizontal="center" vertical="top"/>
    </xf>
    <xf numFmtId="9" fontId="20" fillId="0" borderId="28" xfId="0" applyNumberFormat="1" applyFont="1" applyBorder="1"/>
    <xf numFmtId="9" fontId="20" fillId="0" borderId="29" xfId="0" applyNumberFormat="1" applyFont="1" applyBorder="1"/>
    <xf numFmtId="0" fontId="4" fillId="0" borderId="8" xfId="2" applyBorder="1" applyAlignment="1">
      <alignment horizontal="center" vertical="top"/>
    </xf>
    <xf numFmtId="0" fontId="4" fillId="0" borderId="8" xfId="2" applyBorder="1" applyAlignment="1">
      <alignment horizontal="left" vertical="top"/>
    </xf>
    <xf numFmtId="0" fontId="4" fillId="0" borderId="9" xfId="2" applyBorder="1" applyAlignment="1">
      <alignment horizontal="center" vertical="center"/>
    </xf>
    <xf numFmtId="0" fontId="4" fillId="0" borderId="8" xfId="2" applyBorder="1" applyAlignment="1">
      <alignment horizontal="left" vertical="center" wrapText="1"/>
    </xf>
    <xf numFmtId="9" fontId="4" fillId="0" borderId="8" xfId="2" applyNumberFormat="1" applyBorder="1" applyAlignment="1">
      <alignment horizontal="center" vertical="center"/>
    </xf>
    <xf numFmtId="3" fontId="4" fillId="0" borderId="10" xfId="2" applyNumberFormat="1" applyBorder="1" applyAlignment="1">
      <alignment horizontal="center" vertical="top"/>
    </xf>
    <xf numFmtId="10" fontId="20" fillId="0" borderId="30" xfId="0" applyNumberFormat="1" applyFont="1" applyBorder="1"/>
    <xf numFmtId="9" fontId="20" fillId="0" borderId="30" xfId="0" applyNumberFormat="1" applyFont="1" applyBorder="1"/>
    <xf numFmtId="9" fontId="20" fillId="0" borderId="31" xfId="0" applyNumberFormat="1" applyFont="1" applyBorder="1"/>
    <xf numFmtId="3" fontId="8" fillId="0" borderId="32" xfId="0" applyNumberFormat="1" applyFont="1" applyBorder="1"/>
    <xf numFmtId="0" fontId="4" fillId="0" borderId="27" xfId="2" applyBorder="1" applyAlignment="1">
      <alignment horizontal="center" vertical="top"/>
    </xf>
    <xf numFmtId="0" fontId="4" fillId="0" borderId="27" xfId="2" applyBorder="1" applyAlignment="1">
      <alignment horizontal="left" vertical="top"/>
    </xf>
    <xf numFmtId="0" fontId="4" fillId="0" borderId="27" xfId="2" applyBorder="1" applyAlignment="1">
      <alignment horizontal="center" vertical="center"/>
    </xf>
    <xf numFmtId="0" fontId="4" fillId="0" borderId="27" xfId="2" applyBorder="1" applyAlignment="1">
      <alignment horizontal="left" vertical="center" wrapText="1"/>
    </xf>
    <xf numFmtId="9" fontId="4" fillId="0" borderId="27" xfId="2" applyNumberFormat="1" applyBorder="1" applyAlignment="1">
      <alignment horizontal="center" vertical="center"/>
    </xf>
    <xf numFmtId="3" fontId="4" fillId="0" borderId="27" xfId="2" applyNumberFormat="1" applyBorder="1" applyAlignment="1">
      <alignment horizontal="center" vertical="top"/>
    </xf>
    <xf numFmtId="10" fontId="20" fillId="0" borderId="27" xfId="0" applyNumberFormat="1" applyFont="1" applyBorder="1"/>
    <xf numFmtId="9" fontId="20" fillId="0" borderId="27" xfId="0" applyNumberFormat="1" applyFont="1" applyBorder="1"/>
    <xf numFmtId="0" fontId="6" fillId="0" borderId="27" xfId="0" applyFont="1" applyBorder="1"/>
    <xf numFmtId="3" fontId="8" fillId="5" borderId="27" xfId="0" applyNumberFormat="1" applyFont="1" applyFill="1" applyBorder="1"/>
    <xf numFmtId="3" fontId="8" fillId="5" borderId="32" xfId="0" applyNumberFormat="1" applyFont="1" applyFill="1" applyBorder="1"/>
    <xf numFmtId="3" fontId="6" fillId="5" borderId="27" xfId="0" applyNumberFormat="1" applyFont="1" applyFill="1" applyBorder="1"/>
    <xf numFmtId="3" fontId="8" fillId="5" borderId="27" xfId="0" applyNumberFormat="1" applyFont="1" applyFill="1" applyBorder="1" applyAlignment="1">
      <alignment horizontal="center" vertical="center"/>
    </xf>
    <xf numFmtId="164" fontId="8" fillId="5" borderId="27" xfId="0" applyNumberFormat="1" applyFont="1" applyFill="1" applyBorder="1" applyAlignment="1">
      <alignment horizontal="center" vertical="center"/>
    </xf>
    <xf numFmtId="3" fontId="8" fillId="6" borderId="27" xfId="0" applyNumberFormat="1" applyFont="1" applyFill="1" applyBorder="1"/>
    <xf numFmtId="9" fontId="22" fillId="0" borderId="5" xfId="2" applyNumberFormat="1" applyFont="1" applyBorder="1" applyAlignment="1">
      <alignment horizontal="center" vertical="center"/>
    </xf>
    <xf numFmtId="9" fontId="18" fillId="4" borderId="5" xfId="2" applyNumberFormat="1" applyFont="1" applyFill="1" applyBorder="1" applyAlignment="1">
      <alignment horizontal="center" vertical="center"/>
    </xf>
    <xf numFmtId="164" fontId="8" fillId="7" borderId="27" xfId="0" applyNumberFormat="1" applyFont="1" applyFill="1" applyBorder="1" applyAlignment="1">
      <alignment horizontal="center" vertical="center"/>
    </xf>
    <xf numFmtId="3" fontId="4" fillId="4" borderId="5" xfId="2" applyNumberFormat="1" applyFill="1" applyBorder="1" applyAlignment="1">
      <alignment horizontal="center" vertical="top"/>
    </xf>
    <xf numFmtId="3" fontId="8" fillId="8" borderId="27" xfId="0" applyNumberFormat="1" applyFont="1" applyFill="1" applyBorder="1"/>
    <xf numFmtId="3" fontId="6" fillId="8" borderId="27" xfId="0" applyNumberFormat="1" applyFont="1" applyFill="1" applyBorder="1"/>
    <xf numFmtId="3" fontId="8" fillId="8" borderId="32" xfId="0" applyNumberFormat="1" applyFont="1" applyFill="1" applyBorder="1"/>
    <xf numFmtId="164" fontId="23" fillId="5" borderId="27" xfId="0" applyNumberFormat="1" applyFont="1" applyFill="1" applyBorder="1" applyAlignment="1">
      <alignment horizontal="center" vertical="center"/>
    </xf>
    <xf numFmtId="3" fontId="4" fillId="4" borderId="4" xfId="2" applyNumberFormat="1" applyFill="1" applyBorder="1" applyAlignment="1">
      <alignment horizontal="center" vertical="center"/>
    </xf>
    <xf numFmtId="0" fontId="4" fillId="4" borderId="4" xfId="2" applyFill="1" applyBorder="1" applyAlignment="1">
      <alignment vertical="top"/>
    </xf>
    <xf numFmtId="0" fontId="4" fillId="0" borderId="4" xfId="2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top"/>
    </xf>
    <xf numFmtId="0" fontId="2" fillId="3" borderId="4" xfId="2" applyFont="1" applyFill="1" applyBorder="1" applyAlignment="1">
      <alignment horizontal="center" vertical="top"/>
    </xf>
    <xf numFmtId="0" fontId="4" fillId="4" borderId="4" xfId="2" applyFill="1" applyBorder="1" applyAlignment="1">
      <alignment horizontal="center" vertical="center" wrapText="1"/>
    </xf>
    <xf numFmtId="0" fontId="4" fillId="0" borderId="9" xfId="2" applyBorder="1" applyAlignment="1">
      <alignment horizontal="center" vertical="center" wrapText="1"/>
    </xf>
    <xf numFmtId="0" fontId="4" fillId="0" borderId="0" xfId="2" applyAlignment="1">
      <alignment horizontal="center" vertical="center" wrapText="1"/>
    </xf>
    <xf numFmtId="0" fontId="6" fillId="0" borderId="27" xfId="0" applyFont="1" applyBorder="1" applyAlignment="1">
      <alignment horizontal="center"/>
    </xf>
    <xf numFmtId="3" fontId="8" fillId="7" borderId="27" xfId="0" applyNumberFormat="1" applyFont="1" applyFill="1" applyBorder="1"/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12" xfId="0" applyBorder="1"/>
    <xf numFmtId="0" fontId="0" fillId="0" borderId="13" xfId="0" applyBorder="1"/>
    <xf numFmtId="0" fontId="0" fillId="0" borderId="38" xfId="0" applyBorder="1"/>
    <xf numFmtId="0" fontId="0" fillId="0" borderId="39" xfId="0" applyBorder="1"/>
    <xf numFmtId="0" fontId="0" fillId="0" borderId="14" xfId="0" applyBorder="1"/>
    <xf numFmtId="0" fontId="0" fillId="0" borderId="15" xfId="0" applyBorder="1"/>
    <xf numFmtId="0" fontId="24" fillId="0" borderId="0" xfId="0" applyFont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12" xfId="0" applyBorder="1" applyAlignment="1">
      <alignment horizontal="center" vertical="center"/>
    </xf>
    <xf numFmtId="0" fontId="0" fillId="0" borderId="16" xfId="0" applyBorder="1"/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/>
    <xf numFmtId="0" fontId="0" fillId="0" borderId="43" xfId="0" applyBorder="1"/>
    <xf numFmtId="0" fontId="13" fillId="0" borderId="44" xfId="0" applyFont="1" applyBorder="1" applyAlignment="1">
      <alignment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15" fillId="0" borderId="0" xfId="0" applyFont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0" fillId="0" borderId="20" xfId="0" applyBorder="1"/>
    <xf numFmtId="0" fontId="15" fillId="0" borderId="2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0" fillId="0" borderId="22" xfId="0" applyBorder="1"/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0" fillId="0" borderId="21" xfId="0" applyBorder="1"/>
    <xf numFmtId="0" fontId="0" fillId="0" borderId="19" xfId="0" applyBorder="1"/>
    <xf numFmtId="0" fontId="0" fillId="0" borderId="17" xfId="0" applyBorder="1"/>
    <xf numFmtId="0" fontId="0" fillId="0" borderId="23" xfId="0" applyBorder="1"/>
    <xf numFmtId="0" fontId="24" fillId="0" borderId="13" xfId="0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54" xfId="0" applyBorder="1"/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5" xfId="0" applyBorder="1"/>
    <xf numFmtId="0" fontId="25" fillId="0" borderId="1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9" borderId="15" xfId="0" applyFont="1" applyFill="1" applyBorder="1" applyAlignment="1">
      <alignment horizontal="center" vertical="center" wrapText="1"/>
    </xf>
    <xf numFmtId="0" fontId="25" fillId="9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24" fillId="5" borderId="22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4" fillId="5" borderId="22" xfId="0" applyFont="1" applyFill="1" applyBorder="1" applyAlignment="1">
      <alignment vertical="center" wrapText="1"/>
    </xf>
    <xf numFmtId="0" fontId="24" fillId="0" borderId="20" xfId="0" applyFont="1" applyBorder="1" applyAlignment="1">
      <alignment horizontal="center" vertical="center" wrapText="1"/>
    </xf>
    <xf numFmtId="0" fontId="26" fillId="0" borderId="0" xfId="0" applyFont="1"/>
    <xf numFmtId="0" fontId="15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6" fillId="5" borderId="22" xfId="0" applyFont="1" applyFill="1" applyBorder="1" applyAlignment="1">
      <alignment horizontal="center" vertical="center" wrapText="1"/>
    </xf>
    <xf numFmtId="2" fontId="25" fillId="9" borderId="6" xfId="0" applyNumberFormat="1" applyFont="1" applyFill="1" applyBorder="1" applyAlignment="1">
      <alignment horizontal="center" vertical="center" wrapText="1"/>
    </xf>
    <xf numFmtId="1" fontId="25" fillId="9" borderId="6" xfId="0" applyNumberFormat="1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56" xfId="0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7" xfId="0" applyBorder="1"/>
    <xf numFmtId="0" fontId="0" fillId="0" borderId="58" xfId="0" applyBorder="1" applyAlignment="1">
      <alignment horizontal="center" vertical="center" wrapText="1"/>
    </xf>
    <xf numFmtId="0" fontId="0" fillId="0" borderId="58" xfId="0" applyBorder="1"/>
    <xf numFmtId="0" fontId="25" fillId="0" borderId="59" xfId="0" applyFont="1" applyBorder="1" applyAlignment="1">
      <alignment horizontal="center" vertical="center" wrapText="1"/>
    </xf>
    <xf numFmtId="0" fontId="25" fillId="0" borderId="60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57" xfId="0" applyFont="1" applyBorder="1" applyAlignment="1">
      <alignment horizontal="center" vertical="center" wrapText="1"/>
    </xf>
    <xf numFmtId="0" fontId="0" fillId="0" borderId="62" xfId="0" applyBorder="1"/>
    <xf numFmtId="0" fontId="25" fillId="0" borderId="63" xfId="0" applyFont="1" applyBorder="1" applyAlignment="1">
      <alignment horizontal="center" vertical="center" wrapText="1"/>
    </xf>
    <xf numFmtId="0" fontId="0" fillId="0" borderId="64" xfId="0" applyBorder="1"/>
    <xf numFmtId="0" fontId="0" fillId="0" borderId="61" xfId="0" applyBorder="1"/>
    <xf numFmtId="0" fontId="0" fillId="0" borderId="57" xfId="0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5" xfId="0" applyBorder="1"/>
    <xf numFmtId="0" fontId="0" fillId="0" borderId="66" xfId="0" applyBorder="1"/>
    <xf numFmtId="0" fontId="0" fillId="0" borderId="67" xfId="0" applyBorder="1"/>
    <xf numFmtId="0" fontId="25" fillId="0" borderId="65" xfId="0" applyFont="1" applyBorder="1" applyAlignment="1">
      <alignment horizontal="center" vertical="center" wrapText="1"/>
    </xf>
    <xf numFmtId="0" fontId="0" fillId="0" borderId="63" xfId="0" applyBorder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8" fillId="0" borderId="58" xfId="0" applyFont="1" applyBorder="1"/>
    <xf numFmtId="0" fontId="28" fillId="0" borderId="12" xfId="0" applyFont="1" applyBorder="1"/>
    <xf numFmtId="0" fontId="28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8" fillId="0" borderId="25" xfId="0" applyFont="1" applyBorder="1"/>
    <xf numFmtId="0" fontId="28" fillId="0" borderId="14" xfId="0" applyFont="1" applyBorder="1"/>
    <xf numFmtId="0" fontId="31" fillId="0" borderId="15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28" fillId="0" borderId="15" xfId="0" applyFont="1" applyBorder="1"/>
    <xf numFmtId="0" fontId="31" fillId="0" borderId="23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 wrapText="1"/>
    </xf>
    <xf numFmtId="0" fontId="28" fillId="0" borderId="19" xfId="0" applyFont="1" applyBorder="1"/>
    <xf numFmtId="0" fontId="28" fillId="0" borderId="13" xfId="0" applyFont="1" applyBorder="1"/>
    <xf numFmtId="0" fontId="28" fillId="0" borderId="18" xfId="0" applyFont="1" applyBorder="1"/>
    <xf numFmtId="0" fontId="28" fillId="0" borderId="15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21" xfId="0" applyFont="1" applyBorder="1"/>
    <xf numFmtId="0" fontId="28" fillId="0" borderId="24" xfId="0" applyFont="1" applyBorder="1"/>
    <xf numFmtId="0" fontId="28" fillId="0" borderId="16" xfId="0" applyFont="1" applyBorder="1"/>
    <xf numFmtId="0" fontId="28" fillId="0" borderId="1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13" xfId="0" applyFont="1" applyBorder="1" applyAlignment="1">
      <alignment horizontal="center" vertical="center"/>
    </xf>
    <xf numFmtId="0" fontId="28" fillId="0" borderId="17" xfId="0" applyFont="1" applyBorder="1"/>
    <xf numFmtId="0" fontId="33" fillId="0" borderId="0" xfId="0" applyFont="1" applyAlignment="1">
      <alignment horizontal="center" vertical="center"/>
    </xf>
    <xf numFmtId="0" fontId="33" fillId="0" borderId="0" xfId="0" applyFont="1"/>
    <xf numFmtId="0" fontId="32" fillId="0" borderId="13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6" fillId="0" borderId="12" xfId="0" applyFont="1" applyBorder="1"/>
    <xf numFmtId="0" fontId="33" fillId="0" borderId="25" xfId="0" applyFont="1" applyBorder="1" applyAlignment="1">
      <alignment horizontal="center" vertical="center"/>
    </xf>
    <xf numFmtId="0" fontId="33" fillId="0" borderId="23" xfId="0" applyFont="1" applyBorder="1"/>
    <xf numFmtId="0" fontId="33" fillId="0" borderId="14" xfId="0" applyFont="1" applyBorder="1"/>
    <xf numFmtId="0" fontId="33" fillId="0" borderId="25" xfId="0" applyFont="1" applyBorder="1"/>
    <xf numFmtId="0" fontId="32" fillId="0" borderId="15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3" fillId="0" borderId="15" xfId="0" applyFont="1" applyBorder="1"/>
    <xf numFmtId="0" fontId="32" fillId="0" borderId="23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20" xfId="0" applyFont="1" applyBorder="1"/>
    <xf numFmtId="0" fontId="12" fillId="11" borderId="24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4" fillId="12" borderId="25" xfId="0" applyFont="1" applyFill="1" applyBorder="1" applyAlignment="1">
      <alignment horizontal="center" vertical="center"/>
    </xf>
    <xf numFmtId="0" fontId="14" fillId="12" borderId="23" xfId="0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horizontal="center" vertical="center"/>
    </xf>
    <xf numFmtId="0" fontId="14" fillId="12" borderId="21" xfId="0" applyFont="1" applyFill="1" applyBorder="1" applyAlignment="1">
      <alignment horizontal="center" vertical="center"/>
    </xf>
    <xf numFmtId="0" fontId="14" fillId="12" borderId="20" xfId="0" applyFont="1" applyFill="1" applyBorder="1" applyAlignment="1">
      <alignment horizontal="center" vertical="center"/>
    </xf>
    <xf numFmtId="0" fontId="14" fillId="12" borderId="13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center" vertical="center" wrapText="1"/>
    </xf>
    <xf numFmtId="0" fontId="24" fillId="5" borderId="2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4" fillId="12" borderId="6" xfId="0" applyFont="1" applyFill="1" applyBorder="1" applyAlignment="1">
      <alignment horizontal="center" vertical="center"/>
    </xf>
    <xf numFmtId="0" fontId="15" fillId="10" borderId="25" xfId="0" applyFont="1" applyFill="1" applyBorder="1" applyAlignment="1">
      <alignment horizontal="center" vertical="center" wrapText="1"/>
    </xf>
    <xf numFmtId="0" fontId="15" fillId="10" borderId="14" xfId="0" applyFont="1" applyFill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13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5" fillId="10" borderId="16" xfId="0" applyFont="1" applyFill="1" applyBorder="1" applyAlignment="1">
      <alignment horizontal="center" vertical="center" wrapText="1"/>
    </xf>
    <xf numFmtId="0" fontId="0" fillId="0" borderId="22" xfId="0" applyBorder="1"/>
    <xf numFmtId="0" fontId="16" fillId="5" borderId="24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2" fillId="15" borderId="24" xfId="0" applyFont="1" applyFill="1" applyBorder="1" applyAlignment="1">
      <alignment horizontal="center" vertical="center"/>
    </xf>
    <xf numFmtId="0" fontId="12" fillId="15" borderId="17" xfId="0" applyFont="1" applyFill="1" applyBorder="1" applyAlignment="1">
      <alignment horizontal="center" vertical="center"/>
    </xf>
    <xf numFmtId="0" fontId="12" fillId="15" borderId="22" xfId="0" applyFont="1" applyFill="1" applyBorder="1" applyAlignment="1">
      <alignment horizontal="center" vertical="center"/>
    </xf>
    <xf numFmtId="0" fontId="12" fillId="14" borderId="6" xfId="0" applyFont="1" applyFill="1" applyBorder="1" applyAlignment="1">
      <alignment horizontal="center" vertical="center"/>
    </xf>
    <xf numFmtId="0" fontId="14" fillId="13" borderId="6" xfId="0" applyFont="1" applyFill="1" applyBorder="1" applyAlignment="1">
      <alignment horizontal="center" vertical="center"/>
    </xf>
    <xf numFmtId="0" fontId="12" fillId="14" borderId="24" xfId="0" applyFont="1" applyFill="1" applyBorder="1" applyAlignment="1">
      <alignment horizontal="center" vertical="center"/>
    </xf>
    <xf numFmtId="0" fontId="12" fillId="14" borderId="17" xfId="0" applyFont="1" applyFill="1" applyBorder="1" applyAlignment="1">
      <alignment horizontal="center" vertical="center"/>
    </xf>
    <xf numFmtId="0" fontId="12" fillId="14" borderId="22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2" fillId="9" borderId="25" xfId="0" applyFont="1" applyFill="1" applyBorder="1" applyAlignment="1">
      <alignment horizontal="center" vertical="center" wrapText="1"/>
    </xf>
    <xf numFmtId="0" fontId="32" fillId="9" borderId="14" xfId="0" applyFont="1" applyFill="1" applyBorder="1" applyAlignment="1">
      <alignment horizontal="center" vertical="center" wrapText="1"/>
    </xf>
    <xf numFmtId="0" fontId="32" fillId="9" borderId="21" xfId="0" applyFont="1" applyFill="1" applyBorder="1" applyAlignment="1">
      <alignment horizontal="center" vertical="center" wrapText="1"/>
    </xf>
    <xf numFmtId="0" fontId="32" fillId="9" borderId="13" xfId="0" applyFont="1" applyFill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1" xr:uid="{88B90DF8-71C1-4644-B59F-4C1D6AB70BFE}"/>
    <cellStyle name="Обычный_Лист2" xfId="2" xr:uid="{C26108FC-E99B-46A3-836F-EFBC497888EF}"/>
    <cellStyle name="Стиль 1" xfId="3" xr:uid="{F5A06FCB-EF50-4A36-AE25-2CA56CB43BE0}"/>
  </cellStyles>
  <dxfs count="0"/>
  <tableStyles count="0" defaultTableStyle="TableStyleMedium9" defaultPivotStyle="PivotStyleLight16"/>
  <colors>
    <mruColors>
      <color rgb="FFD3E1B5"/>
      <color rgb="FFE3ECD0"/>
      <color rgb="FFDCE7C3"/>
      <color rgb="FFAFDC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179705</xdr:colOff>
      <xdr:row>0</xdr:row>
      <xdr:rowOff>36512</xdr:rowOff>
    </xdr:from>
    <xdr:to>
      <xdr:col>26</xdr:col>
      <xdr:colOff>63488</xdr:colOff>
      <xdr:row>5</xdr:row>
      <xdr:rowOff>283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1C13254E-7D59-0518-06ED-CC2AA7EA9744}"/>
            </a:ext>
          </a:extLst>
        </xdr:cNvPr>
        <xdr:cNvSpPr/>
      </xdr:nvSpPr>
      <xdr:spPr bwMode="auto">
        <a:xfrm>
          <a:off x="3282950" y="7937"/>
          <a:ext cx="10096500" cy="885825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ОРГАНІЗАЦІЙНА СТРУКТУРА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9</xdr:col>
      <xdr:colOff>1089660</xdr:colOff>
      <xdr:row>28</xdr:row>
      <xdr:rowOff>7620</xdr:rowOff>
    </xdr:from>
    <xdr:to>
      <xdr:col>9</xdr:col>
      <xdr:colOff>1089660</xdr:colOff>
      <xdr:row>29</xdr:row>
      <xdr:rowOff>0</xdr:rowOff>
    </xdr:to>
    <xdr:cxnSp macro="">
      <xdr:nvCxnSpPr>
        <xdr:cNvPr id="4025" name="Прямая соединительная линия 2">
          <a:extLst>
            <a:ext uri="{FF2B5EF4-FFF2-40B4-BE49-F238E27FC236}">
              <a16:creationId xmlns:a16="http://schemas.microsoft.com/office/drawing/2014/main" id="{AE69C400-720C-F33F-2215-731DD5B5E770}"/>
            </a:ext>
          </a:extLst>
        </xdr:cNvPr>
        <xdr:cNvCxnSpPr>
          <a:cxnSpLocks noChangeShapeType="1"/>
        </xdr:cNvCxnSpPr>
      </xdr:nvCxnSpPr>
      <xdr:spPr bwMode="auto">
        <a:xfrm>
          <a:off x="4610100" y="7147560"/>
          <a:ext cx="0" cy="16002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952500</xdr:colOff>
      <xdr:row>34</xdr:row>
      <xdr:rowOff>7620</xdr:rowOff>
    </xdr:from>
    <xdr:to>
      <xdr:col>6</xdr:col>
      <xdr:colOff>952500</xdr:colOff>
      <xdr:row>34</xdr:row>
      <xdr:rowOff>281940</xdr:rowOff>
    </xdr:to>
    <xdr:cxnSp macro="">
      <xdr:nvCxnSpPr>
        <xdr:cNvPr id="4026" name="Прямая соединительная линия 3">
          <a:extLst>
            <a:ext uri="{FF2B5EF4-FFF2-40B4-BE49-F238E27FC236}">
              <a16:creationId xmlns:a16="http://schemas.microsoft.com/office/drawing/2014/main" id="{EE409406-23EC-DE3B-E1FA-50E5CC342CFB}"/>
            </a:ext>
          </a:extLst>
        </xdr:cNvPr>
        <xdr:cNvCxnSpPr>
          <a:cxnSpLocks noChangeShapeType="1"/>
        </xdr:cNvCxnSpPr>
      </xdr:nvCxnSpPr>
      <xdr:spPr bwMode="auto">
        <a:xfrm>
          <a:off x="2865120" y="9113520"/>
          <a:ext cx="0" cy="16002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38036</xdr:colOff>
      <xdr:row>0</xdr:row>
      <xdr:rowOff>37201</xdr:rowOff>
    </xdr:from>
    <xdr:to>
      <xdr:col>110</xdr:col>
      <xdr:colOff>429480</xdr:colOff>
      <xdr:row>4</xdr:row>
      <xdr:rowOff>166339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6C3EEB26-628F-058B-C834-BE871B1302B3}"/>
            </a:ext>
          </a:extLst>
        </xdr:cNvPr>
        <xdr:cNvSpPr/>
      </xdr:nvSpPr>
      <xdr:spPr bwMode="auto">
        <a:xfrm>
          <a:off x="14940551" y="33391"/>
          <a:ext cx="26905235" cy="792073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СТРУКТУРА УПРАВЛІННЯ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13</xdr:col>
      <xdr:colOff>0</xdr:colOff>
      <xdr:row>19</xdr:row>
      <xdr:rowOff>304800</xdr:rowOff>
    </xdr:from>
    <xdr:to>
      <xdr:col>14</xdr:col>
      <xdr:colOff>0</xdr:colOff>
      <xdr:row>19</xdr:row>
      <xdr:rowOff>304800</xdr:rowOff>
    </xdr:to>
    <xdr:cxnSp macro="">
      <xdr:nvCxnSpPr>
        <xdr:cNvPr id="22501" name="Прямая соединительная линия 10">
          <a:extLst>
            <a:ext uri="{FF2B5EF4-FFF2-40B4-BE49-F238E27FC236}">
              <a16:creationId xmlns:a16="http://schemas.microsoft.com/office/drawing/2014/main" id="{AD24398C-8782-F8EB-DCAC-6093EADA6074}"/>
            </a:ext>
          </a:extLst>
        </xdr:cNvPr>
        <xdr:cNvCxnSpPr>
          <a:cxnSpLocks noChangeShapeType="1"/>
        </xdr:cNvCxnSpPr>
      </xdr:nvCxnSpPr>
      <xdr:spPr bwMode="auto">
        <a:xfrm>
          <a:off x="4922520" y="4030980"/>
          <a:ext cx="19812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92</xdr:col>
      <xdr:colOff>0</xdr:colOff>
      <xdr:row>20</xdr:row>
      <xdr:rowOff>190500</xdr:rowOff>
    </xdr:from>
    <xdr:to>
      <xdr:col>96</xdr:col>
      <xdr:colOff>0</xdr:colOff>
      <xdr:row>20</xdr:row>
      <xdr:rowOff>190500</xdr:rowOff>
    </xdr:to>
    <xdr:cxnSp macro="">
      <xdr:nvCxnSpPr>
        <xdr:cNvPr id="22502" name="Прямая соединительная линия 30">
          <a:extLst>
            <a:ext uri="{FF2B5EF4-FFF2-40B4-BE49-F238E27FC236}">
              <a16:creationId xmlns:a16="http://schemas.microsoft.com/office/drawing/2014/main" id="{2FA98EAB-39C2-E041-04AD-43EFE2C59E94}"/>
            </a:ext>
          </a:extLst>
        </xdr:cNvPr>
        <xdr:cNvCxnSpPr>
          <a:cxnSpLocks noChangeShapeType="1"/>
        </xdr:cNvCxnSpPr>
      </xdr:nvCxnSpPr>
      <xdr:spPr bwMode="auto">
        <a:xfrm>
          <a:off x="36636960" y="4335780"/>
          <a:ext cx="158496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92</xdr:col>
      <xdr:colOff>7620</xdr:colOff>
      <xdr:row>20</xdr:row>
      <xdr:rowOff>190500</xdr:rowOff>
    </xdr:from>
    <xdr:to>
      <xdr:col>92</xdr:col>
      <xdr:colOff>7620</xdr:colOff>
      <xdr:row>21</xdr:row>
      <xdr:rowOff>0</xdr:rowOff>
    </xdr:to>
    <xdr:cxnSp macro="">
      <xdr:nvCxnSpPr>
        <xdr:cNvPr id="22503" name="Прямая соединительная линия 32">
          <a:extLst>
            <a:ext uri="{FF2B5EF4-FFF2-40B4-BE49-F238E27FC236}">
              <a16:creationId xmlns:a16="http://schemas.microsoft.com/office/drawing/2014/main" id="{088EE4D2-1A7A-9B88-53EF-6C74F5B85EAE}"/>
            </a:ext>
          </a:extLst>
        </xdr:cNvPr>
        <xdr:cNvCxnSpPr>
          <a:cxnSpLocks noChangeShapeType="1"/>
        </xdr:cNvCxnSpPr>
      </xdr:nvCxnSpPr>
      <xdr:spPr bwMode="auto">
        <a:xfrm>
          <a:off x="36644580" y="4335780"/>
          <a:ext cx="0" cy="6096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75</xdr:col>
      <xdr:colOff>0</xdr:colOff>
      <xdr:row>20</xdr:row>
      <xdr:rowOff>220980</xdr:rowOff>
    </xdr:from>
    <xdr:to>
      <xdr:col>75</xdr:col>
      <xdr:colOff>0</xdr:colOff>
      <xdr:row>21</xdr:row>
      <xdr:rowOff>0</xdr:rowOff>
    </xdr:to>
    <xdr:cxnSp macro="">
      <xdr:nvCxnSpPr>
        <xdr:cNvPr id="22504" name="Прямая соединительная линия 11">
          <a:extLst>
            <a:ext uri="{FF2B5EF4-FFF2-40B4-BE49-F238E27FC236}">
              <a16:creationId xmlns:a16="http://schemas.microsoft.com/office/drawing/2014/main" id="{0F307290-D9F5-16CA-7E18-11E299A45F72}"/>
            </a:ext>
          </a:extLst>
        </xdr:cNvPr>
        <xdr:cNvCxnSpPr>
          <a:cxnSpLocks noChangeShapeType="1"/>
        </xdr:cNvCxnSpPr>
      </xdr:nvCxnSpPr>
      <xdr:spPr bwMode="auto">
        <a:xfrm flipV="1">
          <a:off x="29740860" y="4366260"/>
          <a:ext cx="0" cy="3048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75</xdr:col>
      <xdr:colOff>0</xdr:colOff>
      <xdr:row>20</xdr:row>
      <xdr:rowOff>190500</xdr:rowOff>
    </xdr:from>
    <xdr:to>
      <xdr:col>79</xdr:col>
      <xdr:colOff>0</xdr:colOff>
      <xdr:row>20</xdr:row>
      <xdr:rowOff>190500</xdr:rowOff>
    </xdr:to>
    <xdr:cxnSp macro="">
      <xdr:nvCxnSpPr>
        <xdr:cNvPr id="22505" name="Прямая соединительная линия 15">
          <a:extLst>
            <a:ext uri="{FF2B5EF4-FFF2-40B4-BE49-F238E27FC236}">
              <a16:creationId xmlns:a16="http://schemas.microsoft.com/office/drawing/2014/main" id="{B3AAE93D-97AB-EDBB-EB83-C26C546DED4C}"/>
            </a:ext>
          </a:extLst>
        </xdr:cNvPr>
        <xdr:cNvCxnSpPr>
          <a:cxnSpLocks noChangeShapeType="1"/>
        </xdr:cNvCxnSpPr>
      </xdr:nvCxnSpPr>
      <xdr:spPr bwMode="auto">
        <a:xfrm flipV="1">
          <a:off x="29740860" y="4335780"/>
          <a:ext cx="16002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0</xdr:colOff>
      <xdr:row>19</xdr:row>
      <xdr:rowOff>304800</xdr:rowOff>
    </xdr:from>
    <xdr:to>
      <xdr:col>27</xdr:col>
      <xdr:colOff>0</xdr:colOff>
      <xdr:row>20</xdr:row>
      <xdr:rowOff>0</xdr:rowOff>
    </xdr:to>
    <xdr:cxnSp macro="">
      <xdr:nvCxnSpPr>
        <xdr:cNvPr id="22506" name="Прямая соединительная линия 9">
          <a:extLst>
            <a:ext uri="{FF2B5EF4-FFF2-40B4-BE49-F238E27FC236}">
              <a16:creationId xmlns:a16="http://schemas.microsoft.com/office/drawing/2014/main" id="{BBDA6C02-7C31-6537-F32E-DCF06E250BE0}"/>
            </a:ext>
          </a:extLst>
        </xdr:cNvPr>
        <xdr:cNvCxnSpPr>
          <a:cxnSpLocks noChangeShapeType="1"/>
        </xdr:cNvCxnSpPr>
      </xdr:nvCxnSpPr>
      <xdr:spPr bwMode="auto">
        <a:xfrm>
          <a:off x="10248900" y="4030980"/>
          <a:ext cx="0" cy="1143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0</xdr:colOff>
      <xdr:row>19</xdr:row>
      <xdr:rowOff>304800</xdr:rowOff>
    </xdr:from>
    <xdr:to>
      <xdr:col>28</xdr:col>
      <xdr:colOff>0</xdr:colOff>
      <xdr:row>19</xdr:row>
      <xdr:rowOff>304800</xdr:rowOff>
    </xdr:to>
    <xdr:cxnSp macro="">
      <xdr:nvCxnSpPr>
        <xdr:cNvPr id="22507" name="Прямая соединительная линия 13">
          <a:extLst>
            <a:ext uri="{FF2B5EF4-FFF2-40B4-BE49-F238E27FC236}">
              <a16:creationId xmlns:a16="http://schemas.microsoft.com/office/drawing/2014/main" id="{32AB3582-5DD1-100B-25F8-6CC94AE28A07}"/>
            </a:ext>
          </a:extLst>
        </xdr:cNvPr>
        <xdr:cNvCxnSpPr>
          <a:cxnSpLocks noChangeShapeType="1"/>
        </xdr:cNvCxnSpPr>
      </xdr:nvCxnSpPr>
      <xdr:spPr bwMode="auto">
        <a:xfrm>
          <a:off x="10248900" y="4030980"/>
          <a:ext cx="16002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48</xdr:col>
      <xdr:colOff>0</xdr:colOff>
      <xdr:row>21</xdr:row>
      <xdr:rowOff>289560</xdr:rowOff>
    </xdr:from>
    <xdr:to>
      <xdr:col>49</xdr:col>
      <xdr:colOff>0</xdr:colOff>
      <xdr:row>21</xdr:row>
      <xdr:rowOff>289560</xdr:rowOff>
    </xdr:to>
    <xdr:cxnSp macro="">
      <xdr:nvCxnSpPr>
        <xdr:cNvPr id="22508" name="Прямая соединительная линия 14">
          <a:extLst>
            <a:ext uri="{FF2B5EF4-FFF2-40B4-BE49-F238E27FC236}">
              <a16:creationId xmlns:a16="http://schemas.microsoft.com/office/drawing/2014/main" id="{29284764-6B5E-2C3C-6825-71B87FC476FD}"/>
            </a:ext>
          </a:extLst>
        </xdr:cNvPr>
        <xdr:cNvCxnSpPr>
          <a:cxnSpLocks noChangeShapeType="1"/>
        </xdr:cNvCxnSpPr>
      </xdr:nvCxnSpPr>
      <xdr:spPr bwMode="auto">
        <a:xfrm>
          <a:off x="18836640" y="4686300"/>
          <a:ext cx="16764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15240</xdr:colOff>
      <xdr:row>16</xdr:row>
      <xdr:rowOff>0</xdr:rowOff>
    </xdr:from>
    <xdr:to>
      <xdr:col>124</xdr:col>
      <xdr:colOff>205740</xdr:colOff>
      <xdr:row>16</xdr:row>
      <xdr:rowOff>0</xdr:rowOff>
    </xdr:to>
    <xdr:cxnSp macro="">
      <xdr:nvCxnSpPr>
        <xdr:cNvPr id="22509" name="Прямая соединительная линия 16">
          <a:extLst>
            <a:ext uri="{FF2B5EF4-FFF2-40B4-BE49-F238E27FC236}">
              <a16:creationId xmlns:a16="http://schemas.microsoft.com/office/drawing/2014/main" id="{A7E1FFD2-765A-95BB-8565-2D4249AD21AD}"/>
            </a:ext>
          </a:extLst>
        </xdr:cNvPr>
        <xdr:cNvCxnSpPr>
          <a:cxnSpLocks noChangeShapeType="1"/>
        </xdr:cNvCxnSpPr>
      </xdr:nvCxnSpPr>
      <xdr:spPr bwMode="auto">
        <a:xfrm>
          <a:off x="48707040" y="3223260"/>
          <a:ext cx="1905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7620</xdr:colOff>
      <xdr:row>19</xdr:row>
      <xdr:rowOff>358140</xdr:rowOff>
    </xdr:from>
    <xdr:to>
      <xdr:col>125</xdr:col>
      <xdr:colOff>0</xdr:colOff>
      <xdr:row>19</xdr:row>
      <xdr:rowOff>358140</xdr:rowOff>
    </xdr:to>
    <xdr:cxnSp macro="">
      <xdr:nvCxnSpPr>
        <xdr:cNvPr id="22510" name="Прямая соединительная линия 18">
          <a:extLst>
            <a:ext uri="{FF2B5EF4-FFF2-40B4-BE49-F238E27FC236}">
              <a16:creationId xmlns:a16="http://schemas.microsoft.com/office/drawing/2014/main" id="{726A06D3-27D7-7AAD-5AFA-EF04DDC0AD8F}"/>
            </a:ext>
          </a:extLst>
        </xdr:cNvPr>
        <xdr:cNvCxnSpPr>
          <a:cxnSpLocks noChangeShapeType="1"/>
        </xdr:cNvCxnSpPr>
      </xdr:nvCxnSpPr>
      <xdr:spPr bwMode="auto">
        <a:xfrm>
          <a:off x="48699420" y="4084320"/>
          <a:ext cx="19812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7620</xdr:colOff>
      <xdr:row>21</xdr:row>
      <xdr:rowOff>304800</xdr:rowOff>
    </xdr:from>
    <xdr:to>
      <xdr:col>125</xdr:col>
      <xdr:colOff>0</xdr:colOff>
      <xdr:row>21</xdr:row>
      <xdr:rowOff>304800</xdr:rowOff>
    </xdr:to>
    <xdr:cxnSp macro="">
      <xdr:nvCxnSpPr>
        <xdr:cNvPr id="22511" name="Прямая соединительная линия 20">
          <a:extLst>
            <a:ext uri="{FF2B5EF4-FFF2-40B4-BE49-F238E27FC236}">
              <a16:creationId xmlns:a16="http://schemas.microsoft.com/office/drawing/2014/main" id="{7DC47FFE-F122-4574-7D0F-C8EB6A4BBED9}"/>
            </a:ext>
          </a:extLst>
        </xdr:cNvPr>
        <xdr:cNvCxnSpPr>
          <a:cxnSpLocks noChangeShapeType="1"/>
        </xdr:cNvCxnSpPr>
      </xdr:nvCxnSpPr>
      <xdr:spPr bwMode="auto">
        <a:xfrm>
          <a:off x="48699420" y="4701540"/>
          <a:ext cx="19812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80645</xdr:colOff>
      <xdr:row>0</xdr:row>
      <xdr:rowOff>0</xdr:rowOff>
    </xdr:from>
    <xdr:to>
      <xdr:col>41</xdr:col>
      <xdr:colOff>2583</xdr:colOff>
      <xdr:row>5</xdr:row>
      <xdr:rowOff>341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E585CC8D-3AF6-AE95-3677-1C5AB670BE37}"/>
            </a:ext>
          </a:extLst>
        </xdr:cNvPr>
        <xdr:cNvSpPr/>
      </xdr:nvSpPr>
      <xdr:spPr bwMode="auto">
        <a:xfrm>
          <a:off x="1920875" y="0"/>
          <a:ext cx="10420350" cy="866775"/>
        </a:xfrm>
        <a:prstGeom prst="doubleWave">
          <a:avLst/>
        </a:prstGeom>
        <a:solidFill>
          <a:srgbClr val="AFDC7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ОРГАНІЗАЦІЙНА СТРУКТУРА</a:t>
          </a:r>
          <a:endParaRPr lang="ru-RU" sz="2000" i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16</xdr:col>
      <xdr:colOff>899160</xdr:colOff>
      <xdr:row>31</xdr:row>
      <xdr:rowOff>7620</xdr:rowOff>
    </xdr:from>
    <xdr:to>
      <xdr:col>16</xdr:col>
      <xdr:colOff>899160</xdr:colOff>
      <xdr:row>32</xdr:row>
      <xdr:rowOff>0</xdr:rowOff>
    </xdr:to>
    <xdr:cxnSp macro="">
      <xdr:nvCxnSpPr>
        <xdr:cNvPr id="1998" name="Прямая соединительная линия 2">
          <a:extLst>
            <a:ext uri="{FF2B5EF4-FFF2-40B4-BE49-F238E27FC236}">
              <a16:creationId xmlns:a16="http://schemas.microsoft.com/office/drawing/2014/main" id="{B6C26568-2F2E-FA04-A7C7-4FD50CB0DA79}"/>
            </a:ext>
          </a:extLst>
        </xdr:cNvPr>
        <xdr:cNvCxnSpPr>
          <a:cxnSpLocks noChangeShapeType="1"/>
        </xdr:cNvCxnSpPr>
      </xdr:nvCxnSpPr>
      <xdr:spPr bwMode="auto">
        <a:xfrm>
          <a:off x="8046720" y="7429500"/>
          <a:ext cx="0" cy="16002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952500</xdr:colOff>
      <xdr:row>40</xdr:row>
      <xdr:rowOff>7620</xdr:rowOff>
    </xdr:from>
    <xdr:to>
      <xdr:col>12</xdr:col>
      <xdr:colOff>952500</xdr:colOff>
      <xdr:row>40</xdr:row>
      <xdr:rowOff>281940</xdr:rowOff>
    </xdr:to>
    <xdr:cxnSp macro="">
      <xdr:nvCxnSpPr>
        <xdr:cNvPr id="1999" name="Прямая соединительная линия 3">
          <a:extLst>
            <a:ext uri="{FF2B5EF4-FFF2-40B4-BE49-F238E27FC236}">
              <a16:creationId xmlns:a16="http://schemas.microsoft.com/office/drawing/2014/main" id="{C0EB72D9-C265-1A0F-C1BA-38F491CA75EA}"/>
            </a:ext>
          </a:extLst>
        </xdr:cNvPr>
        <xdr:cNvCxnSpPr>
          <a:cxnSpLocks noChangeShapeType="1"/>
        </xdr:cNvCxnSpPr>
      </xdr:nvCxnSpPr>
      <xdr:spPr bwMode="auto">
        <a:xfrm>
          <a:off x="6141720" y="9806940"/>
          <a:ext cx="0" cy="16002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01E8D-29BB-43D1-84C0-689BB75905E4}">
  <sheetPr codeName="Лист1"/>
  <dimension ref="A1:Z395"/>
  <sheetViews>
    <sheetView zoomScaleNormal="100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A315" sqref="A315:IV315"/>
    </sheetView>
  </sheetViews>
  <sheetFormatPr defaultColWidth="9.109375" defaultRowHeight="13.2" outlineLevelCol="1" x14ac:dyDescent="0.25"/>
  <cols>
    <col min="1" max="1" width="5.88671875" customWidth="1"/>
    <col min="2" max="2" width="3.6640625" customWidth="1"/>
    <col min="3" max="3" width="16.88671875" style="12" customWidth="1"/>
    <col min="4" max="4" width="0.109375" style="12" hidden="1" customWidth="1"/>
    <col min="5" max="5" width="19" style="12" customWidth="1"/>
    <col min="6" max="6" width="7.5546875" style="12" customWidth="1"/>
    <col min="7" max="7" width="6.44140625" style="12" customWidth="1"/>
    <col min="8" max="8" width="17.44140625" customWidth="1"/>
    <col min="9" max="9" width="6" style="28" customWidth="1"/>
    <col min="10" max="10" width="11.6640625" customWidth="1"/>
    <col min="11" max="11" width="11.109375" customWidth="1"/>
    <col min="12" max="12" width="6.109375" customWidth="1"/>
    <col min="13" max="13" width="6.44140625" customWidth="1"/>
    <col min="14" max="14" width="6.5546875" customWidth="1"/>
    <col min="15" max="15" width="10" customWidth="1"/>
    <col min="16" max="18" width="0" hidden="1" customWidth="1" outlineLevel="1"/>
    <col min="19" max="19" width="9.44140625" customWidth="1" collapsed="1"/>
    <col min="20" max="20" width="10.33203125" customWidth="1"/>
    <col min="21" max="21" width="12.44140625" customWidth="1"/>
    <col min="22" max="23" width="12.44140625" hidden="1" customWidth="1" outlineLevel="1"/>
    <col min="24" max="24" width="12.88671875" customWidth="1" collapsed="1"/>
    <col min="25" max="25" width="12.5546875" customWidth="1"/>
    <col min="26" max="26" width="12.44140625" customWidth="1"/>
    <col min="27" max="30" width="8.88671875" customWidth="1"/>
  </cols>
  <sheetData>
    <row r="1" spans="1:26" ht="51.75" customHeight="1" x14ac:dyDescent="0.25">
      <c r="A1" s="21" t="s">
        <v>500</v>
      </c>
      <c r="B1" s="20" t="s">
        <v>503</v>
      </c>
      <c r="C1" s="20" t="s">
        <v>501</v>
      </c>
      <c r="D1" s="18" t="s">
        <v>585</v>
      </c>
      <c r="E1" s="18" t="s">
        <v>502</v>
      </c>
      <c r="F1" s="18" t="s">
        <v>608</v>
      </c>
      <c r="G1" s="18" t="s">
        <v>609</v>
      </c>
      <c r="H1" s="18" t="s">
        <v>610</v>
      </c>
      <c r="I1" s="19" t="s">
        <v>652</v>
      </c>
      <c r="J1" s="19" t="s">
        <v>625</v>
      </c>
      <c r="K1" s="19" t="s">
        <v>629</v>
      </c>
      <c r="L1" s="18" t="s">
        <v>496</v>
      </c>
      <c r="M1" s="18" t="s">
        <v>497</v>
      </c>
      <c r="N1" s="18" t="s">
        <v>498</v>
      </c>
      <c r="O1" s="21" t="s">
        <v>630</v>
      </c>
      <c r="P1" s="45" t="s">
        <v>626</v>
      </c>
      <c r="Q1" s="45" t="s">
        <v>627</v>
      </c>
      <c r="R1" s="46" t="s">
        <v>628</v>
      </c>
      <c r="S1" s="44" t="s">
        <v>631</v>
      </c>
      <c r="T1" s="44" t="s">
        <v>651</v>
      </c>
      <c r="U1" s="44" t="s">
        <v>637</v>
      </c>
      <c r="V1" s="44" t="s">
        <v>649</v>
      </c>
      <c r="W1" s="44" t="s">
        <v>650</v>
      </c>
      <c r="X1" s="44" t="s">
        <v>638</v>
      </c>
      <c r="Y1" s="44" t="s">
        <v>636</v>
      </c>
      <c r="Z1" s="44" t="s">
        <v>635</v>
      </c>
    </row>
    <row r="2" spans="1:26" ht="13.5" customHeight="1" x14ac:dyDescent="0.25">
      <c r="A2" s="11">
        <v>704</v>
      </c>
      <c r="B2" s="22" t="s">
        <v>434</v>
      </c>
      <c r="C2" s="4" t="s">
        <v>437</v>
      </c>
      <c r="D2" s="4" t="s">
        <v>516</v>
      </c>
      <c r="E2" s="4" t="s">
        <v>37</v>
      </c>
      <c r="F2" s="30">
        <v>21</v>
      </c>
      <c r="G2" s="30" t="s">
        <v>598</v>
      </c>
      <c r="H2" s="31" t="s">
        <v>509</v>
      </c>
      <c r="I2" s="90"/>
      <c r="J2" s="40"/>
      <c r="K2" s="13">
        <f>IF(F2=8,J2/2,J2)</f>
        <v>0</v>
      </c>
      <c r="L2" s="17"/>
      <c r="M2" s="17"/>
      <c r="N2" s="17"/>
      <c r="O2" s="41">
        <f>K2+(K2*L2+K2*M2+K2*N2)</f>
        <v>0</v>
      </c>
      <c r="P2" s="47"/>
      <c r="Q2" s="47"/>
      <c r="R2" s="48"/>
      <c r="S2" s="49">
        <f>O2*P2+(O2*Q2*0.36)+(O2*R2*0.14)</f>
        <v>0</v>
      </c>
      <c r="T2" s="49"/>
      <c r="U2" s="74">
        <f>O2+S2+T2</f>
        <v>0</v>
      </c>
      <c r="V2" s="74"/>
      <c r="W2" s="74">
        <v>0</v>
      </c>
      <c r="X2" s="84"/>
      <c r="Y2" s="77">
        <f t="shared" ref="Y2:Y8" si="0">U2-X2</f>
        <v>0</v>
      </c>
      <c r="Z2" s="78"/>
    </row>
    <row r="3" spans="1:26" ht="13.5" customHeight="1" x14ac:dyDescent="0.25">
      <c r="A3" s="11">
        <v>17</v>
      </c>
      <c r="B3" s="10" t="s">
        <v>434</v>
      </c>
      <c r="C3" s="4" t="s">
        <v>441</v>
      </c>
      <c r="D3" s="4" t="s">
        <v>516</v>
      </c>
      <c r="E3" s="4" t="s">
        <v>128</v>
      </c>
      <c r="F3" s="30">
        <v>20</v>
      </c>
      <c r="G3" s="30" t="s">
        <v>598</v>
      </c>
      <c r="H3" s="31" t="s">
        <v>509</v>
      </c>
      <c r="I3" s="90"/>
      <c r="J3" s="40"/>
      <c r="K3" s="13">
        <f>IF(F3=8,J3/2,J3/2)</f>
        <v>0</v>
      </c>
      <c r="L3" s="17"/>
      <c r="M3" s="17"/>
      <c r="N3" s="17"/>
      <c r="O3" s="41">
        <f t="shared" ref="O3:O8" si="1">K3+(K3*L3+K3*M3+K3*N3)</f>
        <v>0</v>
      </c>
      <c r="P3" s="47"/>
      <c r="Q3" s="47"/>
      <c r="R3" s="48"/>
      <c r="S3" s="49">
        <f t="shared" ref="S3:S8" si="2">O3*P3+(O3*Q3*0.36)+(O3*R3*0.14)</f>
        <v>0</v>
      </c>
      <c r="T3" s="49"/>
      <c r="U3" s="74">
        <f t="shared" ref="U3:U8" si="3">O3+S3+T3</f>
        <v>0</v>
      </c>
      <c r="V3" s="74"/>
      <c r="W3" s="74">
        <v>0</v>
      </c>
      <c r="X3" s="84"/>
      <c r="Y3" s="77">
        <f t="shared" si="0"/>
        <v>0</v>
      </c>
      <c r="Z3" s="78"/>
    </row>
    <row r="4" spans="1:26" ht="13.5" customHeight="1" x14ac:dyDescent="0.25">
      <c r="A4" s="11">
        <v>7</v>
      </c>
      <c r="B4" s="10" t="s">
        <v>434</v>
      </c>
      <c r="C4" s="4" t="s">
        <v>438</v>
      </c>
      <c r="D4" s="4" t="s">
        <v>517</v>
      </c>
      <c r="E4" s="4" t="s">
        <v>436</v>
      </c>
      <c r="F4" s="30">
        <v>20</v>
      </c>
      <c r="G4" s="30" t="s">
        <v>598</v>
      </c>
      <c r="H4" s="31" t="s">
        <v>509</v>
      </c>
      <c r="I4" s="90"/>
      <c r="J4" s="40"/>
      <c r="K4" s="13">
        <f>IF(F4=8,J4/2,J4/2)</f>
        <v>0</v>
      </c>
      <c r="L4" s="17"/>
      <c r="M4" s="17"/>
      <c r="N4" s="17"/>
      <c r="O4" s="41">
        <f t="shared" si="1"/>
        <v>0</v>
      </c>
      <c r="P4" s="47"/>
      <c r="Q4" s="47"/>
      <c r="R4" s="48"/>
      <c r="S4" s="49">
        <f t="shared" si="2"/>
        <v>0</v>
      </c>
      <c r="T4" s="49"/>
      <c r="U4" s="74">
        <f t="shared" si="3"/>
        <v>0</v>
      </c>
      <c r="V4" s="74"/>
      <c r="W4" s="74">
        <v>0</v>
      </c>
      <c r="X4" s="84"/>
      <c r="Y4" s="77">
        <f t="shared" si="0"/>
        <v>0</v>
      </c>
      <c r="Z4" s="78"/>
    </row>
    <row r="5" spans="1:26" ht="13.5" customHeight="1" x14ac:dyDescent="0.25">
      <c r="A5" s="11">
        <v>9</v>
      </c>
      <c r="B5" s="10" t="s">
        <v>434</v>
      </c>
      <c r="C5" s="4" t="s">
        <v>435</v>
      </c>
      <c r="D5" s="4" t="s">
        <v>517</v>
      </c>
      <c r="E5" s="4" t="s">
        <v>436</v>
      </c>
      <c r="F5" s="30">
        <v>20</v>
      </c>
      <c r="G5" s="30" t="s">
        <v>598</v>
      </c>
      <c r="H5" s="31" t="s">
        <v>509</v>
      </c>
      <c r="I5" s="90"/>
      <c r="J5" s="40"/>
      <c r="K5" s="13">
        <f>IF(F5=8,J5/2,J5/4)</f>
        <v>0</v>
      </c>
      <c r="L5" s="17"/>
      <c r="M5" s="17"/>
      <c r="N5" s="17"/>
      <c r="O5" s="41">
        <f t="shared" si="1"/>
        <v>0</v>
      </c>
      <c r="P5" s="47"/>
      <c r="Q5" s="47"/>
      <c r="R5" s="48"/>
      <c r="S5" s="49">
        <f t="shared" si="2"/>
        <v>0</v>
      </c>
      <c r="T5" s="49"/>
      <c r="U5" s="74">
        <f t="shared" si="3"/>
        <v>0</v>
      </c>
      <c r="V5" s="74"/>
      <c r="W5" s="74">
        <v>0</v>
      </c>
      <c r="X5" s="84"/>
      <c r="Y5" s="77">
        <f t="shared" si="0"/>
        <v>0</v>
      </c>
      <c r="Z5" s="78"/>
    </row>
    <row r="6" spans="1:26" ht="13.5" customHeight="1" x14ac:dyDescent="0.25">
      <c r="A6" s="11">
        <v>18</v>
      </c>
      <c r="B6" s="10" t="s">
        <v>434</v>
      </c>
      <c r="C6" s="4" t="s">
        <v>439</v>
      </c>
      <c r="D6" s="4" t="s">
        <v>517</v>
      </c>
      <c r="E6" s="4" t="s">
        <v>436</v>
      </c>
      <c r="F6" s="30">
        <v>20</v>
      </c>
      <c r="G6" s="30" t="s">
        <v>598</v>
      </c>
      <c r="H6" s="31" t="s">
        <v>509</v>
      </c>
      <c r="I6" s="90"/>
      <c r="J6" s="40"/>
      <c r="K6" s="13">
        <f>IF(F6=8,J6/2,J6/4)</f>
        <v>0</v>
      </c>
      <c r="L6" s="17"/>
      <c r="M6" s="17"/>
      <c r="N6" s="17"/>
      <c r="O6" s="41">
        <f t="shared" si="1"/>
        <v>0</v>
      </c>
      <c r="P6" s="47"/>
      <c r="Q6" s="47"/>
      <c r="R6" s="48"/>
      <c r="S6" s="49">
        <f t="shared" si="2"/>
        <v>0</v>
      </c>
      <c r="T6" s="49"/>
      <c r="U6" s="74">
        <f t="shared" si="3"/>
        <v>0</v>
      </c>
      <c r="V6" s="74"/>
      <c r="W6" s="74">
        <v>0</v>
      </c>
      <c r="X6" s="84"/>
      <c r="Y6" s="77">
        <f t="shared" si="0"/>
        <v>0</v>
      </c>
      <c r="Z6" s="78"/>
    </row>
    <row r="7" spans="1:26" ht="13.5" customHeight="1" x14ac:dyDescent="0.25">
      <c r="A7" s="11">
        <v>433</v>
      </c>
      <c r="B7" s="10" t="s">
        <v>434</v>
      </c>
      <c r="C7" s="4" t="s">
        <v>132</v>
      </c>
      <c r="D7" s="4" t="s">
        <v>518</v>
      </c>
      <c r="E7" s="4" t="s">
        <v>41</v>
      </c>
      <c r="F7" s="30">
        <v>14</v>
      </c>
      <c r="G7" s="30" t="s">
        <v>593</v>
      </c>
      <c r="H7" s="32" t="s">
        <v>510</v>
      </c>
      <c r="I7" s="90"/>
      <c r="J7" s="40">
        <v>7800</v>
      </c>
      <c r="K7" s="13">
        <f>IF(F7=8,J7/2,J7)</f>
        <v>7800</v>
      </c>
      <c r="L7" s="17"/>
      <c r="M7" s="17"/>
      <c r="N7" s="17">
        <v>0.4</v>
      </c>
      <c r="O7" s="41">
        <f t="shared" si="1"/>
        <v>10920</v>
      </c>
      <c r="P7" s="47"/>
      <c r="Q7" s="47"/>
      <c r="R7" s="48"/>
      <c r="S7" s="49">
        <f t="shared" si="2"/>
        <v>0</v>
      </c>
      <c r="T7" s="49">
        <f>O7*RIGHT($T$1,3)</f>
        <v>3931.2</v>
      </c>
      <c r="U7" s="74">
        <f t="shared" si="3"/>
        <v>14851.2</v>
      </c>
      <c r="V7" s="84">
        <v>10920</v>
      </c>
      <c r="W7" s="84">
        <v>0</v>
      </c>
      <c r="X7" s="84">
        <f>V7*RIGHT($T$1,3)+V7+W7</f>
        <v>14851.2</v>
      </c>
      <c r="Y7" s="77">
        <f t="shared" si="0"/>
        <v>0</v>
      </c>
      <c r="Z7" s="78">
        <f>(U7-X7)/X7</f>
        <v>0</v>
      </c>
    </row>
    <row r="8" spans="1:26" ht="13.5" customHeight="1" x14ac:dyDescent="0.25">
      <c r="A8" s="11">
        <v>623</v>
      </c>
      <c r="B8" s="10" t="s">
        <v>434</v>
      </c>
      <c r="C8" s="4" t="s">
        <v>440</v>
      </c>
      <c r="D8" s="4" t="s">
        <v>519</v>
      </c>
      <c r="E8" s="4" t="s">
        <v>96</v>
      </c>
      <c r="F8" s="30">
        <v>19</v>
      </c>
      <c r="G8" s="30" t="s">
        <v>587</v>
      </c>
      <c r="H8" s="32" t="s">
        <v>510</v>
      </c>
      <c r="I8" s="90"/>
      <c r="J8" s="40"/>
      <c r="K8" s="13">
        <f>IF(F8=8,J8/2,J8/4)</f>
        <v>0</v>
      </c>
      <c r="L8" s="17"/>
      <c r="M8" s="17"/>
      <c r="N8" s="17"/>
      <c r="O8" s="41">
        <f t="shared" si="1"/>
        <v>0</v>
      </c>
      <c r="P8" s="47"/>
      <c r="Q8" s="47"/>
      <c r="R8" s="48"/>
      <c r="S8" s="49">
        <f t="shared" si="2"/>
        <v>0</v>
      </c>
      <c r="T8" s="49">
        <f>O8*RIGHT($T$1,3)</f>
        <v>0</v>
      </c>
      <c r="U8" s="74">
        <f t="shared" si="3"/>
        <v>0</v>
      </c>
      <c r="V8" s="74"/>
      <c r="W8" s="74">
        <v>0</v>
      </c>
      <c r="X8" s="84"/>
      <c r="Y8" s="77">
        <f t="shared" si="0"/>
        <v>0</v>
      </c>
      <c r="Z8" s="78"/>
    </row>
    <row r="9" spans="1:26" ht="13.5" customHeight="1" x14ac:dyDescent="0.25">
      <c r="A9" s="5" t="s">
        <v>133</v>
      </c>
      <c r="B9" s="2"/>
      <c r="C9" s="2"/>
      <c r="D9" s="3"/>
      <c r="E9" s="3"/>
      <c r="F9" s="3"/>
      <c r="G9" s="3"/>
      <c r="H9" s="3"/>
      <c r="I9" s="91"/>
      <c r="J9" s="14"/>
      <c r="K9" s="14"/>
      <c r="L9" s="14"/>
      <c r="M9" s="14"/>
      <c r="N9" s="14"/>
      <c r="O9" s="42"/>
      <c r="P9" s="50"/>
      <c r="Q9" s="50"/>
      <c r="R9" s="51"/>
      <c r="S9" s="52"/>
      <c r="T9" s="52"/>
      <c r="U9" s="52"/>
      <c r="V9" s="52"/>
      <c r="W9" s="52"/>
      <c r="X9" s="52"/>
      <c r="Y9" s="52"/>
      <c r="Z9" s="52"/>
    </row>
    <row r="10" spans="1:26" ht="13.5" customHeight="1" x14ac:dyDescent="0.25">
      <c r="A10" s="11">
        <v>507</v>
      </c>
      <c r="B10" s="10" t="s">
        <v>133</v>
      </c>
      <c r="C10" s="4" t="s">
        <v>134</v>
      </c>
      <c r="D10" s="4" t="s">
        <v>520</v>
      </c>
      <c r="E10" s="4" t="s">
        <v>126</v>
      </c>
      <c r="F10" s="37">
        <v>16</v>
      </c>
      <c r="G10" s="30" t="s">
        <v>600</v>
      </c>
      <c r="H10" s="32" t="s">
        <v>512</v>
      </c>
      <c r="I10" s="90"/>
      <c r="J10" s="88">
        <v>10500</v>
      </c>
      <c r="K10" s="13">
        <f t="shared" ref="K10:K18" si="4">IF(F10=8,J10/2,J10)</f>
        <v>10500</v>
      </c>
      <c r="L10" s="17"/>
      <c r="M10" s="33">
        <v>0.3</v>
      </c>
      <c r="N10" s="17"/>
      <c r="O10" s="41">
        <f>K10+(K10*L10+K10*M10+K10*N10)</f>
        <v>13650</v>
      </c>
      <c r="P10" s="47"/>
      <c r="Q10" s="47"/>
      <c r="R10" s="48"/>
      <c r="S10" s="49">
        <f>O10*P10+(O10*Q10*0.36)+(O10*R10*0.14)</f>
        <v>0</v>
      </c>
      <c r="T10" s="49">
        <f>O10*RIGHT($T$1,3)</f>
        <v>4914</v>
      </c>
      <c r="U10" s="74">
        <f>O10+S10+T10</f>
        <v>18564</v>
      </c>
      <c r="V10" s="84">
        <v>12075</v>
      </c>
      <c r="W10" s="84">
        <v>0</v>
      </c>
      <c r="X10" s="84">
        <f>V10*RIGHT($T$1,3)+V10+W10</f>
        <v>16422</v>
      </c>
      <c r="Y10" s="77">
        <f>U10-X10</f>
        <v>2142</v>
      </c>
      <c r="Z10" s="87">
        <f>(U10-X10)/X10</f>
        <v>0.13043478260869565</v>
      </c>
    </row>
    <row r="11" spans="1:26" ht="13.5" customHeight="1" x14ac:dyDescent="0.25">
      <c r="A11" s="11">
        <v>590</v>
      </c>
      <c r="B11" s="10" t="s">
        <v>133</v>
      </c>
      <c r="C11" s="4" t="s">
        <v>135</v>
      </c>
      <c r="D11" s="4" t="s">
        <v>521</v>
      </c>
      <c r="E11" s="4" t="s">
        <v>45</v>
      </c>
      <c r="F11" s="37">
        <v>14</v>
      </c>
      <c r="G11" s="30" t="s">
        <v>600</v>
      </c>
      <c r="H11" s="32" t="s">
        <v>510</v>
      </c>
      <c r="I11" s="90"/>
      <c r="J11" s="88">
        <v>6700</v>
      </c>
      <c r="K11" s="13">
        <f t="shared" si="4"/>
        <v>6700</v>
      </c>
      <c r="L11" s="17"/>
      <c r="M11" s="33">
        <v>0.3</v>
      </c>
      <c r="N11" s="17"/>
      <c r="O11" s="41">
        <f>K11+(K11*L11+K11*M11+K11*N11)</f>
        <v>8710</v>
      </c>
      <c r="P11" s="47"/>
      <c r="Q11" s="47"/>
      <c r="R11" s="48"/>
      <c r="S11" s="49">
        <f>O11*P11+(O11*Q11*0.36)+(O11*R11*0.14)</f>
        <v>0</v>
      </c>
      <c r="T11" s="49">
        <f>O11*RIGHT($T$1,3)</f>
        <v>3135.6</v>
      </c>
      <c r="U11" s="74">
        <f>O11+S11+T11</f>
        <v>11845.6</v>
      </c>
      <c r="V11" s="84">
        <v>7705</v>
      </c>
      <c r="W11" s="84">
        <v>0</v>
      </c>
      <c r="X11" s="84">
        <f>V11*RIGHT($T$1,3)+V11+W11</f>
        <v>10478.799999999999</v>
      </c>
      <c r="Y11" s="77">
        <f>U11-X11</f>
        <v>1366.8000000000011</v>
      </c>
      <c r="Z11" s="87">
        <f>(U11-X11)/X11</f>
        <v>0.13043478260869576</v>
      </c>
    </row>
    <row r="12" spans="1:26" ht="13.5" customHeight="1" x14ac:dyDescent="0.25">
      <c r="A12" s="5" t="s">
        <v>143</v>
      </c>
      <c r="B12" s="2"/>
      <c r="C12" s="2"/>
      <c r="D12" s="3"/>
      <c r="E12" s="3"/>
      <c r="F12" s="3"/>
      <c r="G12" s="3"/>
      <c r="H12" s="3"/>
      <c r="I12" s="91"/>
      <c r="J12" s="14"/>
      <c r="K12" s="14"/>
      <c r="L12" s="14"/>
      <c r="M12" s="14"/>
      <c r="N12" s="14"/>
      <c r="O12" s="42"/>
      <c r="P12" s="50"/>
      <c r="Q12" s="50"/>
      <c r="R12" s="51"/>
      <c r="S12" s="52"/>
      <c r="T12" s="52"/>
      <c r="U12" s="52"/>
      <c r="V12" s="52"/>
      <c r="W12" s="52"/>
      <c r="X12" s="52"/>
      <c r="Y12" s="52"/>
      <c r="Z12" s="52"/>
    </row>
    <row r="13" spans="1:26" ht="13.5" customHeight="1" x14ac:dyDescent="0.25">
      <c r="A13" s="11">
        <v>17</v>
      </c>
      <c r="B13" s="4" t="s">
        <v>143</v>
      </c>
      <c r="C13" s="4" t="s">
        <v>441</v>
      </c>
      <c r="D13" s="4" t="s">
        <v>522</v>
      </c>
      <c r="E13" s="4" t="s">
        <v>127</v>
      </c>
      <c r="F13" s="30">
        <v>20</v>
      </c>
      <c r="G13" s="30" t="s">
        <v>598</v>
      </c>
      <c r="H13" s="31" t="s">
        <v>509</v>
      </c>
      <c r="I13" s="90"/>
      <c r="J13" s="40"/>
      <c r="K13" s="13">
        <f t="shared" si="4"/>
        <v>0</v>
      </c>
      <c r="L13" s="23"/>
      <c r="M13" s="23"/>
      <c r="N13" s="23"/>
      <c r="O13" s="41">
        <f t="shared" ref="O13:O18" si="5">K13+(K13*L13+K13*M13+K13*N13)</f>
        <v>0</v>
      </c>
      <c r="P13" s="47"/>
      <c r="Q13" s="47"/>
      <c r="R13" s="48"/>
      <c r="S13" s="49">
        <f t="shared" ref="S13:S18" si="6">O13*P13+(O13*Q13*0.36)+(O13*R13*0.14)</f>
        <v>0</v>
      </c>
      <c r="T13" s="49"/>
      <c r="U13" s="74">
        <f t="shared" ref="U13:U18" si="7">O13+S13+T13</f>
        <v>0</v>
      </c>
      <c r="V13" s="74"/>
      <c r="W13" s="74">
        <v>0</v>
      </c>
      <c r="X13" s="84"/>
      <c r="Y13" s="77">
        <f t="shared" ref="Y13:Y18" si="8">U13-X13</f>
        <v>0</v>
      </c>
      <c r="Z13" s="78"/>
    </row>
    <row r="14" spans="1:26" ht="13.5" customHeight="1" x14ac:dyDescent="0.25">
      <c r="A14" s="11">
        <v>355</v>
      </c>
      <c r="B14" s="4" t="s">
        <v>143</v>
      </c>
      <c r="C14" s="4" t="s">
        <v>144</v>
      </c>
      <c r="D14" s="4" t="s">
        <v>522</v>
      </c>
      <c r="E14" s="4" t="s">
        <v>61</v>
      </c>
      <c r="F14" s="30">
        <v>18</v>
      </c>
      <c r="G14" s="30" t="s">
        <v>588</v>
      </c>
      <c r="H14" s="32" t="s">
        <v>513</v>
      </c>
      <c r="I14" s="90"/>
      <c r="J14" s="40">
        <v>22000</v>
      </c>
      <c r="K14" s="13">
        <f t="shared" si="4"/>
        <v>22000</v>
      </c>
      <c r="L14" s="17"/>
      <c r="M14" s="33">
        <v>0.3</v>
      </c>
      <c r="N14" s="17"/>
      <c r="O14" s="41">
        <f t="shared" si="5"/>
        <v>28600</v>
      </c>
      <c r="P14" s="47"/>
      <c r="Q14" s="47"/>
      <c r="R14" s="48"/>
      <c r="S14" s="49">
        <f t="shared" si="6"/>
        <v>0</v>
      </c>
      <c r="T14" s="49">
        <f>O14*RIGHT($T$1,3)</f>
        <v>10296</v>
      </c>
      <c r="U14" s="74">
        <f t="shared" si="7"/>
        <v>38896</v>
      </c>
      <c r="V14" s="84">
        <v>25300</v>
      </c>
      <c r="W14" s="84">
        <v>0</v>
      </c>
      <c r="X14" s="84">
        <f>V14*RIGHT($T$1,3)+V14+W14</f>
        <v>34408</v>
      </c>
      <c r="Y14" s="77">
        <f t="shared" si="8"/>
        <v>4488</v>
      </c>
      <c r="Z14" s="78">
        <f>(U14-X14)/X14</f>
        <v>0.13043478260869565</v>
      </c>
    </row>
    <row r="15" spans="1:26" ht="13.5" customHeight="1" x14ac:dyDescent="0.25">
      <c r="A15" s="11">
        <v>440</v>
      </c>
      <c r="B15" s="4" t="s">
        <v>143</v>
      </c>
      <c r="C15" s="4" t="s">
        <v>145</v>
      </c>
      <c r="D15" s="4" t="s">
        <v>522</v>
      </c>
      <c r="E15" s="4" t="s">
        <v>24</v>
      </c>
      <c r="F15" s="30">
        <v>15</v>
      </c>
      <c r="G15" s="30" t="s">
        <v>588</v>
      </c>
      <c r="H15" s="32" t="s">
        <v>512</v>
      </c>
      <c r="I15" s="90"/>
      <c r="J15" s="88">
        <v>9700</v>
      </c>
      <c r="K15" s="83">
        <v>9700</v>
      </c>
      <c r="L15" s="17"/>
      <c r="M15" s="17">
        <v>0.3</v>
      </c>
      <c r="N15" s="17"/>
      <c r="O15" s="41">
        <f t="shared" si="5"/>
        <v>12610</v>
      </c>
      <c r="P15" s="47"/>
      <c r="Q15" s="47"/>
      <c r="R15" s="48"/>
      <c r="S15" s="49">
        <f t="shared" si="6"/>
        <v>0</v>
      </c>
      <c r="T15" s="49">
        <f>O15*RIGHT($T$1,3)</f>
        <v>4539.5999999999995</v>
      </c>
      <c r="U15" s="74">
        <f t="shared" si="7"/>
        <v>17149.599999999999</v>
      </c>
      <c r="V15" s="84">
        <v>12610</v>
      </c>
      <c r="W15" s="84">
        <v>0</v>
      </c>
      <c r="X15" s="84">
        <f>V15*RIGHT($T$1,3)+V15+W15</f>
        <v>17149.599999999999</v>
      </c>
      <c r="Y15" s="77">
        <f t="shared" si="8"/>
        <v>0</v>
      </c>
      <c r="Z15" s="78">
        <f>(U15-X15)/X15</f>
        <v>0</v>
      </c>
    </row>
    <row r="16" spans="1:26" ht="13.5" customHeight="1" x14ac:dyDescent="0.25">
      <c r="A16" s="11">
        <v>277</v>
      </c>
      <c r="B16" s="4" t="s">
        <v>143</v>
      </c>
      <c r="C16" s="4" t="s">
        <v>147</v>
      </c>
      <c r="D16" s="4" t="s">
        <v>517</v>
      </c>
      <c r="E16" s="4" t="s">
        <v>7</v>
      </c>
      <c r="F16" s="30">
        <v>14</v>
      </c>
      <c r="G16" s="30" t="s">
        <v>588</v>
      </c>
      <c r="H16" s="32" t="s">
        <v>510</v>
      </c>
      <c r="I16" s="90"/>
      <c r="J16" s="40">
        <v>7400</v>
      </c>
      <c r="K16" s="13">
        <f t="shared" si="4"/>
        <v>7400</v>
      </c>
      <c r="L16" s="17"/>
      <c r="M16" s="17">
        <v>0.3</v>
      </c>
      <c r="N16" s="17"/>
      <c r="O16" s="41">
        <f t="shared" si="5"/>
        <v>9620</v>
      </c>
      <c r="P16" s="47"/>
      <c r="Q16" s="47"/>
      <c r="R16" s="48"/>
      <c r="S16" s="49">
        <f t="shared" si="6"/>
        <v>0</v>
      </c>
      <c r="T16" s="49">
        <f>O16*RIGHT($T$1,3)</f>
        <v>3463.2</v>
      </c>
      <c r="U16" s="74">
        <f t="shared" si="7"/>
        <v>13083.2</v>
      </c>
      <c r="V16" s="84">
        <v>9620</v>
      </c>
      <c r="W16" s="84">
        <v>0</v>
      </c>
      <c r="X16" s="84">
        <f>V16*RIGHT($T$1,3)+V16+W16</f>
        <v>13083.2</v>
      </c>
      <c r="Y16" s="77">
        <f t="shared" si="8"/>
        <v>0</v>
      </c>
      <c r="Z16" s="78">
        <f>(U16-X16)/X16</f>
        <v>0</v>
      </c>
    </row>
    <row r="17" spans="1:26" ht="13.5" customHeight="1" x14ac:dyDescent="0.25">
      <c r="A17" s="11">
        <v>637</v>
      </c>
      <c r="B17" s="4" t="s">
        <v>143</v>
      </c>
      <c r="C17" s="4" t="s">
        <v>491</v>
      </c>
      <c r="D17" s="4" t="s">
        <v>517</v>
      </c>
      <c r="E17" s="4" t="s">
        <v>3</v>
      </c>
      <c r="F17" s="30">
        <v>14</v>
      </c>
      <c r="G17" s="30" t="s">
        <v>588</v>
      </c>
      <c r="H17" s="32" t="s">
        <v>510</v>
      </c>
      <c r="I17" s="90"/>
      <c r="J17" s="40">
        <v>7400</v>
      </c>
      <c r="K17" s="13">
        <f t="shared" si="4"/>
        <v>7400</v>
      </c>
      <c r="L17" s="17"/>
      <c r="M17" s="33">
        <v>0.3</v>
      </c>
      <c r="N17" s="17"/>
      <c r="O17" s="41">
        <f t="shared" si="5"/>
        <v>9620</v>
      </c>
      <c r="P17" s="47"/>
      <c r="Q17" s="47"/>
      <c r="R17" s="48"/>
      <c r="S17" s="49">
        <f t="shared" si="6"/>
        <v>0</v>
      </c>
      <c r="T17" s="49">
        <f>O17*RIGHT($T$1,3)</f>
        <v>3463.2</v>
      </c>
      <c r="U17" s="74">
        <f t="shared" si="7"/>
        <v>13083.2</v>
      </c>
      <c r="V17" s="84">
        <v>8510</v>
      </c>
      <c r="W17" s="84">
        <v>0</v>
      </c>
      <c r="X17" s="84">
        <f>V17*RIGHT($T$1,3)+V17+W17</f>
        <v>11573.6</v>
      </c>
      <c r="Y17" s="77">
        <f t="shared" si="8"/>
        <v>1509.6000000000004</v>
      </c>
      <c r="Z17" s="78">
        <f>(U17-X17)/X17</f>
        <v>0.13043478260869568</v>
      </c>
    </row>
    <row r="18" spans="1:26" ht="13.5" customHeight="1" x14ac:dyDescent="0.25">
      <c r="A18" s="11">
        <v>706</v>
      </c>
      <c r="B18" s="4" t="s">
        <v>143</v>
      </c>
      <c r="C18" s="4" t="s">
        <v>146</v>
      </c>
      <c r="D18" s="4" t="s">
        <v>517</v>
      </c>
      <c r="E18" s="4" t="s">
        <v>3</v>
      </c>
      <c r="F18" s="30">
        <v>14</v>
      </c>
      <c r="G18" s="30" t="s">
        <v>588</v>
      </c>
      <c r="H18" s="32" t="s">
        <v>510</v>
      </c>
      <c r="I18" s="90"/>
      <c r="J18" s="40">
        <v>7400</v>
      </c>
      <c r="K18" s="13">
        <f t="shared" si="4"/>
        <v>7400</v>
      </c>
      <c r="L18" s="17"/>
      <c r="M18" s="33">
        <v>0.3</v>
      </c>
      <c r="N18" s="17"/>
      <c r="O18" s="41">
        <f t="shared" si="5"/>
        <v>9620</v>
      </c>
      <c r="P18" s="47"/>
      <c r="Q18" s="47"/>
      <c r="R18" s="48"/>
      <c r="S18" s="49">
        <f t="shared" si="6"/>
        <v>0</v>
      </c>
      <c r="T18" s="49">
        <f>O18*RIGHT($T$1,3)</f>
        <v>3463.2</v>
      </c>
      <c r="U18" s="74">
        <f t="shared" si="7"/>
        <v>13083.2</v>
      </c>
      <c r="V18" s="84">
        <v>8510</v>
      </c>
      <c r="W18" s="84">
        <v>0</v>
      </c>
      <c r="X18" s="84">
        <f>V18*RIGHT($T$1,3)+V18+W18</f>
        <v>11573.6</v>
      </c>
      <c r="Y18" s="77">
        <f t="shared" si="8"/>
        <v>1509.6000000000004</v>
      </c>
      <c r="Z18" s="78">
        <f>(U18-X18)/X18</f>
        <v>0.13043478260869568</v>
      </c>
    </row>
    <row r="19" spans="1:26" ht="13.5" customHeight="1" x14ac:dyDescent="0.25">
      <c r="A19" s="1" t="s">
        <v>148</v>
      </c>
      <c r="B19" s="2"/>
      <c r="C19" s="2"/>
      <c r="D19" s="3"/>
      <c r="E19" s="3"/>
      <c r="F19" s="3"/>
      <c r="G19" s="3"/>
      <c r="H19" s="3"/>
      <c r="I19" s="91"/>
      <c r="J19" s="14"/>
      <c r="K19" s="14"/>
      <c r="L19" s="14"/>
      <c r="M19" s="14"/>
      <c r="N19" s="14"/>
      <c r="O19" s="42"/>
      <c r="P19" s="50"/>
      <c r="Q19" s="50"/>
      <c r="R19" s="51"/>
      <c r="S19" s="52"/>
      <c r="T19" s="52"/>
      <c r="U19" s="52"/>
      <c r="V19" s="52"/>
      <c r="W19" s="52"/>
      <c r="X19" s="52"/>
      <c r="Y19" s="52"/>
      <c r="Z19" s="52"/>
    </row>
    <row r="20" spans="1:26" ht="13.5" customHeight="1" x14ac:dyDescent="0.25">
      <c r="A20" s="11">
        <v>703</v>
      </c>
      <c r="B20" s="4" t="s">
        <v>148</v>
      </c>
      <c r="C20" s="4" t="s">
        <v>149</v>
      </c>
      <c r="D20" s="4" t="s">
        <v>523</v>
      </c>
      <c r="E20" s="4" t="s">
        <v>64</v>
      </c>
      <c r="F20" s="30">
        <v>18</v>
      </c>
      <c r="G20" s="30" t="s">
        <v>595</v>
      </c>
      <c r="H20" s="32" t="s">
        <v>513</v>
      </c>
      <c r="I20" s="90"/>
      <c r="J20" s="88">
        <v>25000</v>
      </c>
      <c r="K20" s="83">
        <f t="shared" ref="K20:K26" si="9">IF(F20=8,J20/2,J20)</f>
        <v>25000</v>
      </c>
      <c r="L20" s="17"/>
      <c r="M20" s="33">
        <v>0.3</v>
      </c>
      <c r="N20" s="17"/>
      <c r="O20" s="41">
        <f t="shared" ref="O20:O26" si="10">K20+(K20*L20+K20*M20+K20*N20)</f>
        <v>32500</v>
      </c>
      <c r="P20" s="47"/>
      <c r="Q20" s="47"/>
      <c r="R20" s="48"/>
      <c r="S20" s="49">
        <f t="shared" ref="S20:S26" si="11">O20*P20+(O20*Q20*0.36)+(O20*R20*0.14)</f>
        <v>0</v>
      </c>
      <c r="T20" s="49">
        <f t="shared" ref="T20:T26" si="12">O20*RIGHT($T$1,3)</f>
        <v>11700</v>
      </c>
      <c r="U20" s="74">
        <f t="shared" ref="U20:U26" si="13">O20+S20+T20</f>
        <v>44200</v>
      </c>
      <c r="V20" s="84">
        <v>28750</v>
      </c>
      <c r="W20" s="84">
        <v>0</v>
      </c>
      <c r="X20" s="84">
        <f t="shared" ref="X20:X26" si="14">V20*RIGHT($T$1,3)+V20+W20</f>
        <v>39100</v>
      </c>
      <c r="Y20" s="77">
        <f t="shared" ref="Y20:Y26" si="15">U20-X20</f>
        <v>5100</v>
      </c>
      <c r="Z20" s="78">
        <f t="shared" ref="Z20:Z26" si="16">(U20-X20)/X20</f>
        <v>0.13043478260869565</v>
      </c>
    </row>
    <row r="21" spans="1:26" ht="13.5" customHeight="1" x14ac:dyDescent="0.25">
      <c r="A21" s="11">
        <v>639</v>
      </c>
      <c r="B21" s="4" t="s">
        <v>148</v>
      </c>
      <c r="C21" s="4" t="s">
        <v>150</v>
      </c>
      <c r="D21" s="4" t="s">
        <v>524</v>
      </c>
      <c r="E21" s="26" t="s">
        <v>112</v>
      </c>
      <c r="F21" s="30">
        <v>16</v>
      </c>
      <c r="G21" s="30" t="s">
        <v>595</v>
      </c>
      <c r="H21" s="32" t="s">
        <v>510</v>
      </c>
      <c r="I21" s="90"/>
      <c r="J21" s="88">
        <v>19000</v>
      </c>
      <c r="K21" s="83">
        <f t="shared" si="9"/>
        <v>19000</v>
      </c>
      <c r="L21" s="17"/>
      <c r="M21" s="33">
        <v>0.3</v>
      </c>
      <c r="N21" s="17"/>
      <c r="O21" s="41">
        <f t="shared" si="10"/>
        <v>24700</v>
      </c>
      <c r="P21" s="47"/>
      <c r="Q21" s="47"/>
      <c r="R21" s="48"/>
      <c r="S21" s="49">
        <f t="shared" si="11"/>
        <v>0</v>
      </c>
      <c r="T21" s="49">
        <f t="shared" si="12"/>
        <v>8892</v>
      </c>
      <c r="U21" s="74">
        <f t="shared" si="13"/>
        <v>33592</v>
      </c>
      <c r="V21" s="84">
        <v>21850</v>
      </c>
      <c r="W21" s="84">
        <v>0</v>
      </c>
      <c r="X21" s="84">
        <f t="shared" si="14"/>
        <v>29716</v>
      </c>
      <c r="Y21" s="77">
        <f t="shared" si="15"/>
        <v>3876</v>
      </c>
      <c r="Z21" s="78">
        <f t="shared" si="16"/>
        <v>0.13043478260869565</v>
      </c>
    </row>
    <row r="22" spans="1:26" ht="13.5" customHeight="1" x14ac:dyDescent="0.25">
      <c r="A22" s="11">
        <v>447</v>
      </c>
      <c r="B22" s="4" t="s">
        <v>148</v>
      </c>
      <c r="C22" s="4" t="s">
        <v>151</v>
      </c>
      <c r="D22" s="4" t="s">
        <v>525</v>
      </c>
      <c r="E22" s="4" t="s">
        <v>66</v>
      </c>
      <c r="F22" s="30">
        <v>16</v>
      </c>
      <c r="G22" s="30" t="s">
        <v>595</v>
      </c>
      <c r="H22" s="32" t="s">
        <v>510</v>
      </c>
      <c r="I22" s="90"/>
      <c r="J22" s="40">
        <v>19000</v>
      </c>
      <c r="K22" s="83">
        <f t="shared" si="9"/>
        <v>19000</v>
      </c>
      <c r="L22" s="17"/>
      <c r="M22" s="17">
        <v>0.3</v>
      </c>
      <c r="N22" s="17"/>
      <c r="O22" s="41">
        <f t="shared" si="10"/>
        <v>24700</v>
      </c>
      <c r="P22" s="47"/>
      <c r="Q22" s="47"/>
      <c r="R22" s="48"/>
      <c r="S22" s="49">
        <f t="shared" si="11"/>
        <v>0</v>
      </c>
      <c r="T22" s="49">
        <f t="shared" si="12"/>
        <v>8892</v>
      </c>
      <c r="U22" s="74">
        <f t="shared" si="13"/>
        <v>33592</v>
      </c>
      <c r="V22" s="84">
        <v>24700</v>
      </c>
      <c r="W22" s="84">
        <v>0</v>
      </c>
      <c r="X22" s="84">
        <f t="shared" si="14"/>
        <v>33592</v>
      </c>
      <c r="Y22" s="77">
        <f t="shared" si="15"/>
        <v>0</v>
      </c>
      <c r="Z22" s="78">
        <f t="shared" si="16"/>
        <v>0</v>
      </c>
    </row>
    <row r="23" spans="1:26" ht="13.5" customHeight="1" x14ac:dyDescent="0.25">
      <c r="A23" s="11">
        <v>636</v>
      </c>
      <c r="B23" s="4" t="s">
        <v>148</v>
      </c>
      <c r="C23" s="4" t="s">
        <v>153</v>
      </c>
      <c r="D23" s="4" t="s">
        <v>524</v>
      </c>
      <c r="E23" s="4" t="s">
        <v>84</v>
      </c>
      <c r="F23" s="30">
        <v>13</v>
      </c>
      <c r="G23" s="30" t="s">
        <v>595</v>
      </c>
      <c r="H23" s="32" t="s">
        <v>510</v>
      </c>
      <c r="I23" s="90"/>
      <c r="J23" s="40">
        <v>6800</v>
      </c>
      <c r="K23" s="83">
        <f t="shared" si="9"/>
        <v>6800</v>
      </c>
      <c r="L23" s="17"/>
      <c r="M23" s="33">
        <v>0.3</v>
      </c>
      <c r="N23" s="17"/>
      <c r="O23" s="41">
        <f t="shared" si="10"/>
        <v>8840</v>
      </c>
      <c r="P23" s="47"/>
      <c r="Q23" s="47"/>
      <c r="R23" s="48"/>
      <c r="S23" s="49">
        <f t="shared" si="11"/>
        <v>0</v>
      </c>
      <c r="T23" s="49">
        <f t="shared" si="12"/>
        <v>3182.4</v>
      </c>
      <c r="U23" s="74">
        <f t="shared" si="13"/>
        <v>12022.4</v>
      </c>
      <c r="V23" s="84">
        <v>7820</v>
      </c>
      <c r="W23" s="84">
        <v>0</v>
      </c>
      <c r="X23" s="84">
        <f t="shared" si="14"/>
        <v>10635.2</v>
      </c>
      <c r="Y23" s="77">
        <f t="shared" si="15"/>
        <v>1387.1999999999989</v>
      </c>
      <c r="Z23" s="78">
        <f t="shared" si="16"/>
        <v>0.13043478260869554</v>
      </c>
    </row>
    <row r="24" spans="1:26" ht="13.5" customHeight="1" x14ac:dyDescent="0.25">
      <c r="A24" s="11">
        <v>360</v>
      </c>
      <c r="B24" s="4" t="s">
        <v>148</v>
      </c>
      <c r="C24" s="4" t="s">
        <v>154</v>
      </c>
      <c r="D24" s="4" t="s">
        <v>525</v>
      </c>
      <c r="E24" s="4" t="s">
        <v>84</v>
      </c>
      <c r="F24" s="30">
        <v>13</v>
      </c>
      <c r="G24" s="30" t="s">
        <v>595</v>
      </c>
      <c r="H24" s="32" t="s">
        <v>510</v>
      </c>
      <c r="I24" s="90"/>
      <c r="J24" s="40">
        <v>6800</v>
      </c>
      <c r="K24" s="83">
        <f t="shared" si="9"/>
        <v>6800</v>
      </c>
      <c r="L24" s="17"/>
      <c r="M24" s="33">
        <v>0.3</v>
      </c>
      <c r="N24" s="17"/>
      <c r="O24" s="41">
        <f t="shared" si="10"/>
        <v>8840</v>
      </c>
      <c r="P24" s="47"/>
      <c r="Q24" s="47"/>
      <c r="R24" s="48"/>
      <c r="S24" s="49">
        <f t="shared" si="11"/>
        <v>0</v>
      </c>
      <c r="T24" s="49">
        <f t="shared" si="12"/>
        <v>3182.4</v>
      </c>
      <c r="U24" s="74">
        <f t="shared" si="13"/>
        <v>12022.4</v>
      </c>
      <c r="V24" s="84">
        <v>7820</v>
      </c>
      <c r="W24" s="84">
        <v>0</v>
      </c>
      <c r="X24" s="84">
        <f t="shared" si="14"/>
        <v>10635.2</v>
      </c>
      <c r="Y24" s="77">
        <f t="shared" si="15"/>
        <v>1387.1999999999989</v>
      </c>
      <c r="Z24" s="78">
        <f t="shared" si="16"/>
        <v>0.13043478260869554</v>
      </c>
    </row>
    <row r="25" spans="1:26" ht="13.5" customHeight="1" x14ac:dyDescent="0.25">
      <c r="A25" s="11">
        <v>154</v>
      </c>
      <c r="B25" s="4" t="s">
        <v>148</v>
      </c>
      <c r="C25" s="4" t="s">
        <v>490</v>
      </c>
      <c r="D25" s="4" t="s">
        <v>525</v>
      </c>
      <c r="E25" s="4" t="s">
        <v>75</v>
      </c>
      <c r="F25" s="30">
        <v>14</v>
      </c>
      <c r="G25" s="30" t="s">
        <v>595</v>
      </c>
      <c r="H25" s="32" t="s">
        <v>510</v>
      </c>
      <c r="I25" s="90"/>
      <c r="J25" s="40">
        <v>8500</v>
      </c>
      <c r="K25" s="83">
        <f t="shared" si="9"/>
        <v>8500</v>
      </c>
      <c r="L25" s="17"/>
      <c r="M25" s="33">
        <v>0.3</v>
      </c>
      <c r="N25" s="17"/>
      <c r="O25" s="41">
        <f t="shared" si="10"/>
        <v>11050</v>
      </c>
      <c r="P25" s="47"/>
      <c r="Q25" s="47"/>
      <c r="R25" s="48"/>
      <c r="S25" s="49">
        <f t="shared" si="11"/>
        <v>0</v>
      </c>
      <c r="T25" s="49">
        <f t="shared" si="12"/>
        <v>3978</v>
      </c>
      <c r="U25" s="74">
        <f t="shared" si="13"/>
        <v>15028</v>
      </c>
      <c r="V25" s="84">
        <v>9775</v>
      </c>
      <c r="W25" s="84">
        <v>0</v>
      </c>
      <c r="X25" s="84">
        <f t="shared" si="14"/>
        <v>13294</v>
      </c>
      <c r="Y25" s="77">
        <f t="shared" si="15"/>
        <v>1734</v>
      </c>
      <c r="Z25" s="78">
        <f t="shared" si="16"/>
        <v>0.13043478260869565</v>
      </c>
    </row>
    <row r="26" spans="1:26" ht="13.5" customHeight="1" x14ac:dyDescent="0.25">
      <c r="A26" s="11">
        <v>654</v>
      </c>
      <c r="B26" s="4" t="s">
        <v>148</v>
      </c>
      <c r="C26" s="4" t="s">
        <v>152</v>
      </c>
      <c r="D26" s="4" t="s">
        <v>525</v>
      </c>
      <c r="E26" s="4" t="s">
        <v>112</v>
      </c>
      <c r="F26" s="30">
        <v>15</v>
      </c>
      <c r="G26" s="30" t="s">
        <v>595</v>
      </c>
      <c r="H26" s="32" t="s">
        <v>510</v>
      </c>
      <c r="I26" s="90"/>
      <c r="J26" s="88">
        <v>13500</v>
      </c>
      <c r="K26" s="83">
        <f t="shared" si="9"/>
        <v>13500</v>
      </c>
      <c r="L26" s="17"/>
      <c r="M26" s="33">
        <v>0.3</v>
      </c>
      <c r="N26" s="17"/>
      <c r="O26" s="41">
        <f t="shared" si="10"/>
        <v>17550</v>
      </c>
      <c r="P26" s="47"/>
      <c r="Q26" s="47"/>
      <c r="R26" s="48"/>
      <c r="S26" s="49">
        <f t="shared" si="11"/>
        <v>0</v>
      </c>
      <c r="T26" s="49">
        <f t="shared" si="12"/>
        <v>6318</v>
      </c>
      <c r="U26" s="74">
        <f t="shared" si="13"/>
        <v>23868</v>
      </c>
      <c r="V26" s="84">
        <v>15525</v>
      </c>
      <c r="W26" s="84">
        <v>0</v>
      </c>
      <c r="X26" s="84">
        <f t="shared" si="14"/>
        <v>21114</v>
      </c>
      <c r="Y26" s="77">
        <f t="shared" si="15"/>
        <v>2754</v>
      </c>
      <c r="Z26" s="78">
        <f t="shared" si="16"/>
        <v>0.13043478260869565</v>
      </c>
    </row>
    <row r="27" spans="1:26" ht="13.5" customHeight="1" x14ac:dyDescent="0.25">
      <c r="A27" s="5" t="s">
        <v>107</v>
      </c>
      <c r="B27" s="2"/>
      <c r="C27" s="2"/>
      <c r="D27" s="3"/>
      <c r="E27" s="3"/>
      <c r="F27" s="3"/>
      <c r="G27" s="3"/>
      <c r="H27" s="3"/>
      <c r="I27" s="91"/>
      <c r="J27" s="14"/>
      <c r="K27" s="14"/>
      <c r="L27" s="14"/>
      <c r="M27" s="14"/>
      <c r="N27" s="14"/>
      <c r="O27" s="42"/>
      <c r="P27" s="50"/>
      <c r="Q27" s="50"/>
      <c r="R27" s="51"/>
      <c r="S27" s="52"/>
      <c r="T27" s="52"/>
      <c r="U27" s="52"/>
      <c r="V27" s="52"/>
      <c r="W27" s="52"/>
      <c r="X27" s="52"/>
      <c r="Y27" s="52"/>
      <c r="Z27" s="52"/>
    </row>
    <row r="28" spans="1:26" ht="13.5" customHeight="1" x14ac:dyDescent="0.25">
      <c r="A28" s="11">
        <v>18</v>
      </c>
      <c r="B28" s="4" t="s">
        <v>107</v>
      </c>
      <c r="C28" s="4" t="s">
        <v>439</v>
      </c>
      <c r="D28" s="4" t="s">
        <v>516</v>
      </c>
      <c r="E28" s="4" t="s">
        <v>55</v>
      </c>
      <c r="F28" s="30">
        <v>20</v>
      </c>
      <c r="G28" s="30" t="s">
        <v>598</v>
      </c>
      <c r="H28" s="31" t="s">
        <v>509</v>
      </c>
      <c r="I28" s="90"/>
      <c r="J28" s="40"/>
      <c r="K28" s="13">
        <f>IF(F28=8,J28/2,J28)</f>
        <v>0</v>
      </c>
      <c r="L28" s="17"/>
      <c r="M28" s="17"/>
      <c r="N28" s="17"/>
      <c r="O28" s="41">
        <f>K28+(K28*L28+K28*M28+K28*N28)</f>
        <v>0</v>
      </c>
      <c r="P28" s="47"/>
      <c r="Q28" s="47"/>
      <c r="R28" s="48"/>
      <c r="S28" s="49">
        <f>O28*P28+(O28*Q28*0.36)+(O28*R28*0.14)</f>
        <v>0</v>
      </c>
      <c r="T28" s="49"/>
      <c r="U28" s="74">
        <f>O28+S28+T28</f>
        <v>0</v>
      </c>
      <c r="V28" s="74"/>
      <c r="W28" s="74">
        <v>0</v>
      </c>
      <c r="X28" s="84"/>
      <c r="Y28" s="77">
        <f>U28-X28</f>
        <v>0</v>
      </c>
      <c r="Z28" s="78"/>
    </row>
    <row r="29" spans="1:26" ht="13.5" customHeight="1" x14ac:dyDescent="0.25">
      <c r="A29" s="11">
        <v>53</v>
      </c>
      <c r="B29" s="4" t="s">
        <v>107</v>
      </c>
      <c r="C29" s="4" t="s">
        <v>155</v>
      </c>
      <c r="D29" s="4" t="s">
        <v>526</v>
      </c>
      <c r="E29" s="4" t="s">
        <v>65</v>
      </c>
      <c r="F29" s="30">
        <v>17</v>
      </c>
      <c r="G29" s="30" t="s">
        <v>601</v>
      </c>
      <c r="H29" s="32" t="s">
        <v>510</v>
      </c>
      <c r="I29" s="90"/>
      <c r="J29" s="40">
        <v>14000</v>
      </c>
      <c r="K29" s="13">
        <f>IF(F29=8,J29/2,J29)</f>
        <v>14000</v>
      </c>
      <c r="L29" s="17"/>
      <c r="M29" s="17"/>
      <c r="N29" s="33">
        <v>0.4</v>
      </c>
      <c r="O29" s="41">
        <f>K29+(K29*L29+K29*M29+K29*N29)</f>
        <v>19600</v>
      </c>
      <c r="P29" s="47"/>
      <c r="Q29" s="47"/>
      <c r="R29" s="48"/>
      <c r="S29" s="49">
        <f>O29*P29+(O29*Q29*0.36)+(O29*R29*0.14)</f>
        <v>0</v>
      </c>
      <c r="T29" s="49">
        <f>O29*RIGHT($T$1,3)</f>
        <v>7056</v>
      </c>
      <c r="U29" s="74">
        <f>O29+S29+T29</f>
        <v>26656</v>
      </c>
      <c r="V29" s="84">
        <v>18200</v>
      </c>
      <c r="W29" s="84">
        <v>0</v>
      </c>
      <c r="X29" s="84">
        <f>V29*RIGHT($T$1,3)+V29+W29</f>
        <v>24752</v>
      </c>
      <c r="Y29" s="77">
        <f>U29-X29</f>
        <v>1904</v>
      </c>
      <c r="Z29" s="78">
        <f>(U29-X29)/X29</f>
        <v>7.6923076923076927E-2</v>
      </c>
    </row>
    <row r="30" spans="1:26" ht="13.5" customHeight="1" x14ac:dyDescent="0.25">
      <c r="A30" s="11">
        <v>475</v>
      </c>
      <c r="B30" s="4" t="s">
        <v>107</v>
      </c>
      <c r="C30" s="4" t="s">
        <v>648</v>
      </c>
      <c r="D30" s="4" t="s">
        <v>526</v>
      </c>
      <c r="E30" s="4" t="s">
        <v>14</v>
      </c>
      <c r="F30" s="37">
        <v>15</v>
      </c>
      <c r="G30" s="30" t="s">
        <v>601</v>
      </c>
      <c r="H30" s="32" t="s">
        <v>510</v>
      </c>
      <c r="I30" s="90"/>
      <c r="J30" s="40">
        <v>9500</v>
      </c>
      <c r="K30" s="13">
        <f>IF(F30=8,J30/2,J30)</f>
        <v>9500</v>
      </c>
      <c r="L30" s="17"/>
      <c r="M30" s="33"/>
      <c r="N30" s="17">
        <v>0.4</v>
      </c>
      <c r="O30" s="41">
        <f>K30+(K30*L30+K30*M30+K30*N30)</f>
        <v>13300</v>
      </c>
      <c r="P30" s="47"/>
      <c r="Q30" s="47"/>
      <c r="R30" s="48"/>
      <c r="S30" s="49">
        <f>O30*P30+(O30*Q30*0.36)+(O30*R30*0.14)</f>
        <v>0</v>
      </c>
      <c r="T30" s="49">
        <f>O30*RIGHT($T$1,3)</f>
        <v>4788</v>
      </c>
      <c r="U30" s="74">
        <f>O30+S30+T30</f>
        <v>18088</v>
      </c>
      <c r="V30" s="84">
        <v>13300</v>
      </c>
      <c r="W30" s="84">
        <v>0</v>
      </c>
      <c r="X30" s="84">
        <f>V30*RIGHT($T$1,3)+V30+W30</f>
        <v>18088</v>
      </c>
      <c r="Y30" s="77">
        <f>U30-X30</f>
        <v>0</v>
      </c>
      <c r="Z30" s="78">
        <f>(U30-X30)/X30</f>
        <v>0</v>
      </c>
    </row>
    <row r="31" spans="1:26" ht="13.5" customHeight="1" x14ac:dyDescent="0.25">
      <c r="A31" s="1" t="s">
        <v>156</v>
      </c>
      <c r="B31" s="2"/>
      <c r="C31" s="2"/>
      <c r="D31" s="3"/>
      <c r="E31" s="3"/>
      <c r="F31" s="89"/>
      <c r="G31" s="3"/>
      <c r="H31" s="3"/>
      <c r="I31" s="91"/>
      <c r="J31" s="14"/>
      <c r="K31" s="14"/>
      <c r="L31" s="14"/>
      <c r="M31" s="14"/>
      <c r="N31" s="14"/>
      <c r="O31" s="42"/>
      <c r="P31" s="50"/>
      <c r="Q31" s="50"/>
      <c r="R31" s="51"/>
      <c r="S31" s="52"/>
      <c r="T31" s="52"/>
      <c r="U31" s="52"/>
      <c r="V31" s="52"/>
      <c r="W31" s="52"/>
      <c r="X31" s="52"/>
      <c r="Y31" s="52"/>
      <c r="Z31" s="52"/>
    </row>
    <row r="32" spans="1:26" ht="13.5" customHeight="1" x14ac:dyDescent="0.25">
      <c r="A32" s="11">
        <v>592</v>
      </c>
      <c r="B32" s="4" t="s">
        <v>156</v>
      </c>
      <c r="C32" s="4" t="s">
        <v>157</v>
      </c>
      <c r="D32" s="4">
        <v>1239</v>
      </c>
      <c r="E32" s="4" t="s">
        <v>21</v>
      </c>
      <c r="F32" s="37">
        <v>14</v>
      </c>
      <c r="G32" s="30" t="s">
        <v>593</v>
      </c>
      <c r="H32" s="32" t="s">
        <v>512</v>
      </c>
      <c r="I32" s="90"/>
      <c r="J32" s="88">
        <v>10000</v>
      </c>
      <c r="K32" s="13">
        <f t="shared" ref="K32:K37" si="17">IF(F32=8,J32/2,J32)</f>
        <v>10000</v>
      </c>
      <c r="L32" s="17"/>
      <c r="M32" s="17">
        <v>0.3</v>
      </c>
      <c r="N32" s="39"/>
      <c r="O32" s="41">
        <f t="shared" ref="O32:O37" si="18">K32+(K32*L32+K32*M32+K32*N32)</f>
        <v>13000</v>
      </c>
      <c r="P32" s="47"/>
      <c r="Q32" s="47"/>
      <c r="R32" s="48"/>
      <c r="S32" s="49">
        <f t="shared" ref="S32:S37" si="19">O32*P32+(O32*Q32*0.36)+(O32*R32*0.14)</f>
        <v>0</v>
      </c>
      <c r="T32" s="49">
        <f>O32*RIGHT($T$1,3)</f>
        <v>4680</v>
      </c>
      <c r="U32" s="74">
        <f t="shared" ref="U32:U37" si="20">O32+S32+T32</f>
        <v>17680</v>
      </c>
      <c r="V32" s="84">
        <v>13000</v>
      </c>
      <c r="W32" s="84">
        <v>0</v>
      </c>
      <c r="X32" s="84">
        <f>V32*RIGHT($T$1,3)+V32+W32</f>
        <v>17680</v>
      </c>
      <c r="Y32" s="77">
        <f t="shared" ref="Y32:Y37" si="21">U32-X32</f>
        <v>0</v>
      </c>
      <c r="Z32" s="78">
        <f t="shared" ref="Z32:Z37" si="22">(U32-X32)/X32</f>
        <v>0</v>
      </c>
    </row>
    <row r="33" spans="1:26" ht="13.5" customHeight="1" x14ac:dyDescent="0.25">
      <c r="A33" s="11">
        <v>401</v>
      </c>
      <c r="B33" s="4" t="s">
        <v>156</v>
      </c>
      <c r="C33" s="4" t="s">
        <v>158</v>
      </c>
      <c r="D33" s="4">
        <v>1239</v>
      </c>
      <c r="E33" s="4" t="s">
        <v>40</v>
      </c>
      <c r="F33" s="30">
        <v>13</v>
      </c>
      <c r="G33" s="30" t="s">
        <v>593</v>
      </c>
      <c r="H33" s="32" t="s">
        <v>511</v>
      </c>
      <c r="I33" s="90"/>
      <c r="J33" s="88">
        <v>6600</v>
      </c>
      <c r="K33" s="13">
        <f t="shared" si="17"/>
        <v>6600</v>
      </c>
      <c r="L33" s="17"/>
      <c r="M33" s="17">
        <v>0.3</v>
      </c>
      <c r="N33" s="17"/>
      <c r="O33" s="41">
        <f t="shared" si="18"/>
        <v>8580</v>
      </c>
      <c r="P33" s="47"/>
      <c r="Q33" s="47"/>
      <c r="R33" s="48"/>
      <c r="S33" s="49">
        <f t="shared" si="19"/>
        <v>0</v>
      </c>
      <c r="T33" s="49">
        <f>O33*RIGHT($T$1,3)</f>
        <v>3088.7999999999997</v>
      </c>
      <c r="U33" s="74">
        <f t="shared" si="20"/>
        <v>11668.8</v>
      </c>
      <c r="V33" s="84">
        <v>8580</v>
      </c>
      <c r="W33" s="84">
        <v>0</v>
      </c>
      <c r="X33" s="84">
        <f>V33*RIGHT($T$1,3)+V33+W33</f>
        <v>11668.8</v>
      </c>
      <c r="Y33" s="77">
        <f t="shared" si="21"/>
        <v>0</v>
      </c>
      <c r="Z33" s="78">
        <f t="shared" si="22"/>
        <v>0</v>
      </c>
    </row>
    <row r="34" spans="1:26" ht="13.5" customHeight="1" x14ac:dyDescent="0.25">
      <c r="A34" s="11">
        <v>1408</v>
      </c>
      <c r="B34" s="4" t="s">
        <v>156</v>
      </c>
      <c r="C34" s="4" t="s">
        <v>492</v>
      </c>
      <c r="D34" s="4" t="s">
        <v>527</v>
      </c>
      <c r="E34" s="4" t="s">
        <v>119</v>
      </c>
      <c r="F34" s="30">
        <v>8</v>
      </c>
      <c r="G34" s="30" t="s">
        <v>593</v>
      </c>
      <c r="H34" s="32" t="s">
        <v>514</v>
      </c>
      <c r="I34" s="90"/>
      <c r="J34" s="40">
        <v>3520</v>
      </c>
      <c r="K34" s="13">
        <f t="shared" si="17"/>
        <v>1760</v>
      </c>
      <c r="L34" s="17"/>
      <c r="M34" s="17"/>
      <c r="N34" s="17"/>
      <c r="O34" s="41">
        <f t="shared" si="18"/>
        <v>1760</v>
      </c>
      <c r="P34" s="47"/>
      <c r="Q34" s="47"/>
      <c r="R34" s="48"/>
      <c r="S34" s="49">
        <f t="shared" si="19"/>
        <v>0</v>
      </c>
      <c r="T34" s="49"/>
      <c r="U34" s="74">
        <f t="shared" si="20"/>
        <v>1760</v>
      </c>
      <c r="V34" s="84">
        <v>1760</v>
      </c>
      <c r="W34" s="84">
        <v>0</v>
      </c>
      <c r="X34" s="84">
        <f>V34+W34</f>
        <v>1760</v>
      </c>
      <c r="Y34" s="77">
        <f t="shared" si="21"/>
        <v>0</v>
      </c>
      <c r="Z34" s="78">
        <f t="shared" si="22"/>
        <v>0</v>
      </c>
    </row>
    <row r="35" spans="1:26" ht="13.5" customHeight="1" x14ac:dyDescent="0.25">
      <c r="A35" s="11">
        <v>1308</v>
      </c>
      <c r="B35" s="4" t="s">
        <v>156</v>
      </c>
      <c r="C35" s="4" t="s">
        <v>493</v>
      </c>
      <c r="D35" s="4" t="s">
        <v>527</v>
      </c>
      <c r="E35" s="4" t="s">
        <v>119</v>
      </c>
      <c r="F35" s="30">
        <v>8</v>
      </c>
      <c r="G35" s="30" t="s">
        <v>593</v>
      </c>
      <c r="H35" s="32" t="s">
        <v>514</v>
      </c>
      <c r="I35" s="90"/>
      <c r="J35" s="40">
        <v>3520</v>
      </c>
      <c r="K35" s="13">
        <f t="shared" si="17"/>
        <v>1760</v>
      </c>
      <c r="L35" s="17"/>
      <c r="M35" s="17"/>
      <c r="N35" s="17"/>
      <c r="O35" s="41">
        <f t="shared" si="18"/>
        <v>1760</v>
      </c>
      <c r="P35" s="47"/>
      <c r="Q35" s="47"/>
      <c r="R35" s="48"/>
      <c r="S35" s="49">
        <f t="shared" si="19"/>
        <v>0</v>
      </c>
      <c r="T35" s="49"/>
      <c r="U35" s="74">
        <f t="shared" si="20"/>
        <v>1760</v>
      </c>
      <c r="V35" s="84">
        <v>1760</v>
      </c>
      <c r="W35" s="84">
        <v>0</v>
      </c>
      <c r="X35" s="84">
        <f>V35+W35</f>
        <v>1760</v>
      </c>
      <c r="Y35" s="77">
        <f t="shared" si="21"/>
        <v>0</v>
      </c>
      <c r="Z35" s="78">
        <f t="shared" si="22"/>
        <v>0</v>
      </c>
    </row>
    <row r="36" spans="1:26" ht="13.5" customHeight="1" x14ac:dyDescent="0.25">
      <c r="A36" s="11">
        <v>1810</v>
      </c>
      <c r="B36" s="4" t="s">
        <v>156</v>
      </c>
      <c r="C36" s="4" t="s">
        <v>494</v>
      </c>
      <c r="D36" s="4" t="s">
        <v>527</v>
      </c>
      <c r="E36" s="4" t="s">
        <v>119</v>
      </c>
      <c r="F36" s="30">
        <v>8</v>
      </c>
      <c r="G36" s="30" t="s">
        <v>593</v>
      </c>
      <c r="H36" s="32" t="s">
        <v>514</v>
      </c>
      <c r="I36" s="90"/>
      <c r="J36" s="40">
        <v>3520</v>
      </c>
      <c r="K36" s="13">
        <f t="shared" si="17"/>
        <v>1760</v>
      </c>
      <c r="L36" s="17"/>
      <c r="M36" s="17"/>
      <c r="N36" s="17"/>
      <c r="O36" s="41">
        <f t="shared" si="18"/>
        <v>1760</v>
      </c>
      <c r="P36" s="47"/>
      <c r="Q36" s="47"/>
      <c r="R36" s="48"/>
      <c r="S36" s="49">
        <f t="shared" si="19"/>
        <v>0</v>
      </c>
      <c r="T36" s="49"/>
      <c r="U36" s="74">
        <f t="shared" si="20"/>
        <v>1760</v>
      </c>
      <c r="V36" s="84">
        <v>1760</v>
      </c>
      <c r="W36" s="84">
        <v>0</v>
      </c>
      <c r="X36" s="84">
        <f>V36+W36</f>
        <v>1760</v>
      </c>
      <c r="Y36" s="77">
        <f t="shared" si="21"/>
        <v>0</v>
      </c>
      <c r="Z36" s="78">
        <f t="shared" si="22"/>
        <v>0</v>
      </c>
    </row>
    <row r="37" spans="1:26" ht="13.5" customHeight="1" x14ac:dyDescent="0.25">
      <c r="A37" s="11">
        <v>610</v>
      </c>
      <c r="B37" s="4" t="s">
        <v>156</v>
      </c>
      <c r="C37" s="4" t="s">
        <v>495</v>
      </c>
      <c r="D37" s="4" t="s">
        <v>527</v>
      </c>
      <c r="E37" s="4" t="s">
        <v>119</v>
      </c>
      <c r="F37" s="30">
        <v>8</v>
      </c>
      <c r="G37" s="30" t="s">
        <v>593</v>
      </c>
      <c r="H37" s="32" t="s">
        <v>514</v>
      </c>
      <c r="I37" s="90"/>
      <c r="J37" s="40">
        <v>3520</v>
      </c>
      <c r="K37" s="13">
        <f t="shared" si="17"/>
        <v>1760</v>
      </c>
      <c r="L37" s="17"/>
      <c r="M37" s="17"/>
      <c r="N37" s="17"/>
      <c r="O37" s="41">
        <f t="shared" si="18"/>
        <v>1760</v>
      </c>
      <c r="P37" s="47"/>
      <c r="Q37" s="47"/>
      <c r="R37" s="48"/>
      <c r="S37" s="49">
        <f t="shared" si="19"/>
        <v>0</v>
      </c>
      <c r="T37" s="49"/>
      <c r="U37" s="74">
        <f t="shared" si="20"/>
        <v>1760</v>
      </c>
      <c r="V37" s="84">
        <v>1760</v>
      </c>
      <c r="W37" s="84">
        <v>0</v>
      </c>
      <c r="X37" s="84">
        <f>V37+W37</f>
        <v>1760</v>
      </c>
      <c r="Y37" s="77">
        <f t="shared" si="21"/>
        <v>0</v>
      </c>
      <c r="Z37" s="78">
        <f t="shared" si="22"/>
        <v>0</v>
      </c>
    </row>
    <row r="38" spans="1:26" ht="13.5" customHeight="1" x14ac:dyDescent="0.25">
      <c r="A38" s="5" t="s">
        <v>136</v>
      </c>
      <c r="B38" s="2"/>
      <c r="C38" s="2"/>
      <c r="D38" s="3"/>
      <c r="E38" s="3"/>
      <c r="F38" s="3"/>
      <c r="G38" s="3"/>
      <c r="H38" s="3"/>
      <c r="I38" s="91"/>
      <c r="J38" s="14"/>
      <c r="K38" s="14"/>
      <c r="L38" s="14"/>
      <c r="M38" s="14"/>
      <c r="N38" s="14"/>
      <c r="O38" s="42"/>
      <c r="P38" s="50"/>
      <c r="Q38" s="50"/>
      <c r="R38" s="51"/>
      <c r="S38" s="52"/>
      <c r="T38" s="52"/>
      <c r="U38" s="52"/>
      <c r="V38" s="52"/>
      <c r="W38" s="52"/>
      <c r="X38" s="52"/>
      <c r="Y38" s="52"/>
      <c r="Z38" s="52"/>
    </row>
    <row r="39" spans="1:26" ht="13.5" customHeight="1" x14ac:dyDescent="0.25">
      <c r="A39" s="11">
        <v>15</v>
      </c>
      <c r="B39" s="4" t="s">
        <v>136</v>
      </c>
      <c r="C39" s="4" t="s">
        <v>442</v>
      </c>
      <c r="D39" s="4" t="s">
        <v>522</v>
      </c>
      <c r="E39" s="4" t="s">
        <v>60</v>
      </c>
      <c r="F39" s="30">
        <v>19</v>
      </c>
      <c r="G39" s="30" t="s">
        <v>588</v>
      </c>
      <c r="H39" s="31" t="s">
        <v>509</v>
      </c>
      <c r="I39" s="90"/>
      <c r="J39" s="40"/>
      <c r="K39" s="13">
        <f t="shared" ref="K39:K48" si="23">IF(F39=8,J39/2,J39)</f>
        <v>0</v>
      </c>
      <c r="L39" s="17"/>
      <c r="M39" s="17"/>
      <c r="N39" s="17"/>
      <c r="O39" s="41">
        <f t="shared" ref="O39:O48" si="24">K39+(K39*L39+K39*M39+K39*N39)</f>
        <v>0</v>
      </c>
      <c r="P39" s="47"/>
      <c r="Q39" s="47"/>
      <c r="R39" s="48"/>
      <c r="S39" s="49">
        <f t="shared" ref="S39:S48" si="25">O39*P39+(O39*Q39*0.36)+(O39*R39*0.14)</f>
        <v>0</v>
      </c>
      <c r="T39" s="49"/>
      <c r="U39" s="74">
        <f t="shared" ref="U39:U48" si="26">O39+S39+T39</f>
        <v>0</v>
      </c>
      <c r="V39" s="74"/>
      <c r="W39" s="74">
        <v>0</v>
      </c>
      <c r="X39" s="84"/>
      <c r="Y39" s="77">
        <f t="shared" ref="Y39:Y48" si="27">U39-X39</f>
        <v>0</v>
      </c>
      <c r="Z39" s="78"/>
    </row>
    <row r="40" spans="1:26" ht="13.5" customHeight="1" x14ac:dyDescent="0.25">
      <c r="A40" s="11">
        <v>310</v>
      </c>
      <c r="B40" s="4" t="s">
        <v>136</v>
      </c>
      <c r="C40" s="4" t="s">
        <v>137</v>
      </c>
      <c r="D40" s="4" t="s">
        <v>522</v>
      </c>
      <c r="E40" s="4" t="s">
        <v>5</v>
      </c>
      <c r="F40" s="30">
        <v>16</v>
      </c>
      <c r="G40" s="30" t="s">
        <v>588</v>
      </c>
      <c r="H40" s="32" t="s">
        <v>513</v>
      </c>
      <c r="I40" s="90"/>
      <c r="J40" s="88">
        <v>12500</v>
      </c>
      <c r="K40" s="13">
        <f t="shared" si="23"/>
        <v>12500</v>
      </c>
      <c r="L40" s="17"/>
      <c r="M40" s="17"/>
      <c r="N40" s="33">
        <v>0.4</v>
      </c>
      <c r="O40" s="41">
        <f t="shared" si="24"/>
        <v>17500</v>
      </c>
      <c r="P40" s="47"/>
      <c r="Q40" s="47"/>
      <c r="R40" s="48"/>
      <c r="S40" s="49">
        <f t="shared" si="25"/>
        <v>0</v>
      </c>
      <c r="T40" s="49">
        <f t="shared" ref="T40:T48" si="28">O40*RIGHT($T$1,3)</f>
        <v>6300</v>
      </c>
      <c r="U40" s="74">
        <f t="shared" si="26"/>
        <v>23800</v>
      </c>
      <c r="V40" s="84">
        <v>16250</v>
      </c>
      <c r="W40" s="84">
        <v>0</v>
      </c>
      <c r="X40" s="84">
        <f t="shared" ref="X40:X48" si="29">V40*RIGHT($T$1,3)+V40+W40</f>
        <v>22100</v>
      </c>
      <c r="Y40" s="77">
        <f t="shared" si="27"/>
        <v>1700</v>
      </c>
      <c r="Z40" s="78">
        <f t="shared" ref="Z40:Z48" si="30">(U40-X40)/X40</f>
        <v>7.6923076923076927E-2</v>
      </c>
    </row>
    <row r="41" spans="1:26" ht="13.5" customHeight="1" x14ac:dyDescent="0.25">
      <c r="A41" s="11">
        <v>231</v>
      </c>
      <c r="B41" s="4" t="s">
        <v>136</v>
      </c>
      <c r="C41" s="4" t="s">
        <v>138</v>
      </c>
      <c r="D41" s="4" t="s">
        <v>528</v>
      </c>
      <c r="E41" s="4" t="s">
        <v>35</v>
      </c>
      <c r="F41" s="30">
        <v>15</v>
      </c>
      <c r="G41" s="30" t="s">
        <v>588</v>
      </c>
      <c r="H41" s="32" t="s">
        <v>510</v>
      </c>
      <c r="I41" s="90"/>
      <c r="J41" s="88">
        <v>9500</v>
      </c>
      <c r="K41" s="13">
        <f t="shared" si="23"/>
        <v>9500</v>
      </c>
      <c r="L41" s="17"/>
      <c r="M41" s="17">
        <v>0.3</v>
      </c>
      <c r="N41" s="17"/>
      <c r="O41" s="41">
        <f t="shared" si="24"/>
        <v>12350</v>
      </c>
      <c r="P41" s="47"/>
      <c r="Q41" s="47"/>
      <c r="R41" s="48"/>
      <c r="S41" s="49">
        <f t="shared" si="25"/>
        <v>0</v>
      </c>
      <c r="T41" s="49">
        <f t="shared" si="28"/>
        <v>4446</v>
      </c>
      <c r="U41" s="74">
        <f t="shared" si="26"/>
        <v>16796</v>
      </c>
      <c r="V41" s="84">
        <v>12350</v>
      </c>
      <c r="W41" s="84">
        <v>0</v>
      </c>
      <c r="X41" s="84">
        <f t="shared" si="29"/>
        <v>16796</v>
      </c>
      <c r="Y41" s="77">
        <f t="shared" si="27"/>
        <v>0</v>
      </c>
      <c r="Z41" s="78">
        <f t="shared" si="30"/>
        <v>0</v>
      </c>
    </row>
    <row r="42" spans="1:26" ht="13.5" customHeight="1" x14ac:dyDescent="0.25">
      <c r="A42" s="11">
        <v>673</v>
      </c>
      <c r="B42" s="4" t="s">
        <v>136</v>
      </c>
      <c r="C42" s="4" t="s">
        <v>618</v>
      </c>
      <c r="D42" s="4" t="s">
        <v>528</v>
      </c>
      <c r="E42" s="4" t="s">
        <v>611</v>
      </c>
      <c r="F42" s="30">
        <v>12</v>
      </c>
      <c r="G42" s="30" t="s">
        <v>588</v>
      </c>
      <c r="H42" s="32" t="s">
        <v>510</v>
      </c>
      <c r="I42" s="90"/>
      <c r="J42" s="40">
        <v>5400</v>
      </c>
      <c r="K42" s="13">
        <f t="shared" si="23"/>
        <v>5400</v>
      </c>
      <c r="L42" s="17">
        <v>0.15</v>
      </c>
      <c r="M42" s="17"/>
      <c r="N42" s="17"/>
      <c r="O42" s="41">
        <f t="shared" si="24"/>
        <v>6210</v>
      </c>
      <c r="P42" s="47"/>
      <c r="Q42" s="47"/>
      <c r="R42" s="48"/>
      <c r="S42" s="49">
        <f t="shared" si="25"/>
        <v>0</v>
      </c>
      <c r="T42" s="49">
        <f t="shared" si="28"/>
        <v>2235.6</v>
      </c>
      <c r="U42" s="74">
        <f t="shared" si="26"/>
        <v>8445.6</v>
      </c>
      <c r="V42" s="84">
        <v>6210</v>
      </c>
      <c r="W42" s="84">
        <v>0</v>
      </c>
      <c r="X42" s="84">
        <f t="shared" si="29"/>
        <v>8445.6</v>
      </c>
      <c r="Y42" s="77">
        <f t="shared" si="27"/>
        <v>0</v>
      </c>
      <c r="Z42" s="78">
        <f t="shared" si="30"/>
        <v>0</v>
      </c>
    </row>
    <row r="43" spans="1:26" ht="13.5" customHeight="1" x14ac:dyDescent="0.25">
      <c r="A43" s="11"/>
      <c r="B43" s="4" t="s">
        <v>136</v>
      </c>
      <c r="C43" s="4"/>
      <c r="D43" s="4" t="s">
        <v>528</v>
      </c>
      <c r="E43" s="4" t="s">
        <v>8</v>
      </c>
      <c r="F43" s="30">
        <v>14</v>
      </c>
      <c r="G43" s="30" t="s">
        <v>588</v>
      </c>
      <c r="H43" s="32" t="s">
        <v>510</v>
      </c>
      <c r="I43" s="90"/>
      <c r="J43" s="40">
        <v>7200</v>
      </c>
      <c r="K43" s="13">
        <f t="shared" si="23"/>
        <v>7200</v>
      </c>
      <c r="L43" s="17">
        <v>0.15</v>
      </c>
      <c r="M43" s="17"/>
      <c r="N43" s="17"/>
      <c r="O43" s="41">
        <f t="shared" si="24"/>
        <v>8280</v>
      </c>
      <c r="P43" s="47"/>
      <c r="Q43" s="47"/>
      <c r="R43" s="48"/>
      <c r="S43" s="49">
        <f t="shared" si="25"/>
        <v>0</v>
      </c>
      <c r="T43" s="49">
        <f t="shared" si="28"/>
        <v>2980.7999999999997</v>
      </c>
      <c r="U43" s="74">
        <f t="shared" si="26"/>
        <v>11260.8</v>
      </c>
      <c r="V43" s="84">
        <v>8280</v>
      </c>
      <c r="W43" s="84">
        <v>0</v>
      </c>
      <c r="X43" s="84">
        <f t="shared" si="29"/>
        <v>11260.8</v>
      </c>
      <c r="Y43" s="77">
        <f t="shared" si="27"/>
        <v>0</v>
      </c>
      <c r="Z43" s="78">
        <f t="shared" si="30"/>
        <v>0</v>
      </c>
    </row>
    <row r="44" spans="1:26" ht="13.5" customHeight="1" x14ac:dyDescent="0.25">
      <c r="A44" s="11">
        <v>674</v>
      </c>
      <c r="B44" s="4" t="s">
        <v>136</v>
      </c>
      <c r="C44" s="4" t="s">
        <v>619</v>
      </c>
      <c r="D44" s="4" t="s">
        <v>528</v>
      </c>
      <c r="E44" s="4" t="s">
        <v>8</v>
      </c>
      <c r="F44" s="30">
        <v>14</v>
      </c>
      <c r="G44" s="30" t="s">
        <v>588</v>
      </c>
      <c r="H44" s="32" t="s">
        <v>510</v>
      </c>
      <c r="I44" s="90"/>
      <c r="J44" s="40">
        <v>7200</v>
      </c>
      <c r="K44" s="13">
        <f t="shared" si="23"/>
        <v>7200</v>
      </c>
      <c r="L44" s="33">
        <v>0.15</v>
      </c>
      <c r="M44" s="17"/>
      <c r="N44" s="17"/>
      <c r="O44" s="41">
        <f t="shared" si="24"/>
        <v>8280</v>
      </c>
      <c r="P44" s="47"/>
      <c r="Q44" s="47"/>
      <c r="R44" s="48"/>
      <c r="S44" s="49">
        <f t="shared" si="25"/>
        <v>0</v>
      </c>
      <c r="T44" s="49">
        <f t="shared" si="28"/>
        <v>2980.7999999999997</v>
      </c>
      <c r="U44" s="74">
        <f t="shared" si="26"/>
        <v>11260.8</v>
      </c>
      <c r="V44" s="84">
        <v>7200</v>
      </c>
      <c r="W44" s="84">
        <v>0</v>
      </c>
      <c r="X44" s="84">
        <f t="shared" si="29"/>
        <v>9792</v>
      </c>
      <c r="Y44" s="77">
        <f t="shared" si="27"/>
        <v>1468.7999999999993</v>
      </c>
      <c r="Z44" s="78">
        <f t="shared" si="30"/>
        <v>0.14999999999999994</v>
      </c>
    </row>
    <row r="45" spans="1:26" ht="13.5" customHeight="1" x14ac:dyDescent="0.25">
      <c r="A45" s="11">
        <v>2243</v>
      </c>
      <c r="B45" s="4" t="s">
        <v>136</v>
      </c>
      <c r="C45" s="4" t="s">
        <v>139</v>
      </c>
      <c r="D45" s="4" t="s">
        <v>528</v>
      </c>
      <c r="E45" s="4" t="s">
        <v>8</v>
      </c>
      <c r="F45" s="30">
        <v>14</v>
      </c>
      <c r="G45" s="30" t="s">
        <v>588</v>
      </c>
      <c r="H45" s="32" t="s">
        <v>510</v>
      </c>
      <c r="I45" s="90"/>
      <c r="J45" s="40">
        <v>7200</v>
      </c>
      <c r="K45" s="13">
        <f t="shared" si="23"/>
        <v>7200</v>
      </c>
      <c r="L45" s="17"/>
      <c r="M45" s="17">
        <v>0.3</v>
      </c>
      <c r="N45" s="17"/>
      <c r="O45" s="41">
        <f t="shared" si="24"/>
        <v>9360</v>
      </c>
      <c r="P45" s="47"/>
      <c r="Q45" s="47"/>
      <c r="R45" s="48"/>
      <c r="S45" s="49">
        <f t="shared" si="25"/>
        <v>0</v>
      </c>
      <c r="T45" s="49">
        <f t="shared" si="28"/>
        <v>3369.6</v>
      </c>
      <c r="U45" s="74">
        <f t="shared" si="26"/>
        <v>12729.6</v>
      </c>
      <c r="V45" s="84">
        <v>9360</v>
      </c>
      <c r="W45" s="84">
        <v>0</v>
      </c>
      <c r="X45" s="84">
        <f t="shared" si="29"/>
        <v>12729.6</v>
      </c>
      <c r="Y45" s="77">
        <f t="shared" si="27"/>
        <v>0</v>
      </c>
      <c r="Z45" s="78">
        <f t="shared" si="30"/>
        <v>0</v>
      </c>
    </row>
    <row r="46" spans="1:26" ht="13.5" customHeight="1" x14ac:dyDescent="0.25">
      <c r="A46" s="11">
        <v>199</v>
      </c>
      <c r="B46" s="4" t="s">
        <v>136</v>
      </c>
      <c r="C46" s="4" t="s">
        <v>140</v>
      </c>
      <c r="D46" s="4" t="s">
        <v>528</v>
      </c>
      <c r="E46" s="4" t="s">
        <v>8</v>
      </c>
      <c r="F46" s="30">
        <v>14</v>
      </c>
      <c r="G46" s="30" t="s">
        <v>588</v>
      </c>
      <c r="H46" s="32" t="s">
        <v>510</v>
      </c>
      <c r="I46" s="90"/>
      <c r="J46" s="40">
        <v>7200</v>
      </c>
      <c r="K46" s="13">
        <f t="shared" si="23"/>
        <v>7200</v>
      </c>
      <c r="L46" s="17"/>
      <c r="M46" s="17">
        <v>0.3</v>
      </c>
      <c r="N46" s="17"/>
      <c r="O46" s="41">
        <f t="shared" si="24"/>
        <v>9360</v>
      </c>
      <c r="P46" s="47"/>
      <c r="Q46" s="47"/>
      <c r="R46" s="48"/>
      <c r="S46" s="49">
        <f t="shared" si="25"/>
        <v>0</v>
      </c>
      <c r="T46" s="49">
        <f t="shared" si="28"/>
        <v>3369.6</v>
      </c>
      <c r="U46" s="74">
        <f t="shared" si="26"/>
        <v>12729.6</v>
      </c>
      <c r="V46" s="84">
        <v>9360</v>
      </c>
      <c r="W46" s="84">
        <v>0</v>
      </c>
      <c r="X46" s="84">
        <f t="shared" si="29"/>
        <v>12729.6</v>
      </c>
      <c r="Y46" s="77">
        <f t="shared" si="27"/>
        <v>0</v>
      </c>
      <c r="Z46" s="78">
        <f t="shared" si="30"/>
        <v>0</v>
      </c>
    </row>
    <row r="47" spans="1:26" ht="13.5" customHeight="1" x14ac:dyDescent="0.25">
      <c r="A47" s="11">
        <v>304</v>
      </c>
      <c r="B47" s="4" t="s">
        <v>136</v>
      </c>
      <c r="C47" s="4" t="s">
        <v>141</v>
      </c>
      <c r="D47" s="4" t="s">
        <v>528</v>
      </c>
      <c r="E47" s="4" t="s">
        <v>8</v>
      </c>
      <c r="F47" s="30">
        <v>14</v>
      </c>
      <c r="G47" s="30" t="s">
        <v>588</v>
      </c>
      <c r="H47" s="32" t="s">
        <v>510</v>
      </c>
      <c r="I47" s="90"/>
      <c r="J47" s="40">
        <v>7200</v>
      </c>
      <c r="K47" s="13">
        <f t="shared" si="23"/>
        <v>7200</v>
      </c>
      <c r="L47" s="17"/>
      <c r="M47" s="17">
        <v>0.3</v>
      </c>
      <c r="N47" s="17"/>
      <c r="O47" s="41">
        <f t="shared" si="24"/>
        <v>9360</v>
      </c>
      <c r="P47" s="47"/>
      <c r="Q47" s="47"/>
      <c r="R47" s="48"/>
      <c r="S47" s="49">
        <f t="shared" si="25"/>
        <v>0</v>
      </c>
      <c r="T47" s="49">
        <f t="shared" si="28"/>
        <v>3369.6</v>
      </c>
      <c r="U47" s="74">
        <f t="shared" si="26"/>
        <v>12729.6</v>
      </c>
      <c r="V47" s="84">
        <v>9360</v>
      </c>
      <c r="W47" s="84">
        <v>0</v>
      </c>
      <c r="X47" s="84">
        <f t="shared" si="29"/>
        <v>12729.6</v>
      </c>
      <c r="Y47" s="77">
        <f t="shared" si="27"/>
        <v>0</v>
      </c>
      <c r="Z47" s="78">
        <f t="shared" si="30"/>
        <v>0</v>
      </c>
    </row>
    <row r="48" spans="1:26" ht="13.5" customHeight="1" x14ac:dyDescent="0.25">
      <c r="A48" s="11">
        <v>284</v>
      </c>
      <c r="B48" s="4" t="s">
        <v>136</v>
      </c>
      <c r="C48" s="4" t="s">
        <v>142</v>
      </c>
      <c r="D48" s="4" t="s">
        <v>529</v>
      </c>
      <c r="E48" s="4" t="s">
        <v>9</v>
      </c>
      <c r="F48" s="30">
        <v>12</v>
      </c>
      <c r="G48" s="30" t="s">
        <v>588</v>
      </c>
      <c r="H48" s="32" t="s">
        <v>511</v>
      </c>
      <c r="I48" s="90"/>
      <c r="J48" s="40">
        <v>5400</v>
      </c>
      <c r="K48" s="13">
        <f t="shared" si="23"/>
        <v>5400</v>
      </c>
      <c r="L48" s="17"/>
      <c r="M48" s="17">
        <v>0.3</v>
      </c>
      <c r="N48" s="17"/>
      <c r="O48" s="41">
        <f t="shared" si="24"/>
        <v>7020</v>
      </c>
      <c r="P48" s="47"/>
      <c r="Q48" s="47"/>
      <c r="R48" s="48"/>
      <c r="S48" s="49">
        <f t="shared" si="25"/>
        <v>0</v>
      </c>
      <c r="T48" s="49">
        <f t="shared" si="28"/>
        <v>2527.1999999999998</v>
      </c>
      <c r="U48" s="74">
        <f t="shared" si="26"/>
        <v>9547.2000000000007</v>
      </c>
      <c r="V48" s="84">
        <v>7020</v>
      </c>
      <c r="W48" s="84">
        <v>0</v>
      </c>
      <c r="X48" s="84">
        <f t="shared" si="29"/>
        <v>9547.2000000000007</v>
      </c>
      <c r="Y48" s="77">
        <f t="shared" si="27"/>
        <v>0</v>
      </c>
      <c r="Z48" s="78">
        <f t="shared" si="30"/>
        <v>0</v>
      </c>
    </row>
    <row r="49" spans="1:26" s="9" customFormat="1" ht="13.5" customHeight="1" x14ac:dyDescent="0.25">
      <c r="A49" s="6" t="s">
        <v>242</v>
      </c>
      <c r="B49" s="2"/>
      <c r="C49" s="7"/>
      <c r="D49" s="8"/>
      <c r="E49" s="8"/>
      <c r="F49" s="8"/>
      <c r="G49" s="8"/>
      <c r="H49" s="8"/>
      <c r="I49" s="92"/>
      <c r="J49" s="15"/>
      <c r="K49" s="15"/>
      <c r="L49" s="15"/>
      <c r="M49" s="15"/>
      <c r="N49" s="15"/>
      <c r="O49" s="43"/>
      <c r="P49" s="50"/>
      <c r="Q49" s="50"/>
      <c r="R49" s="51"/>
      <c r="S49" s="52"/>
      <c r="T49" s="52"/>
      <c r="U49" s="52"/>
      <c r="V49" s="52"/>
      <c r="W49" s="52"/>
      <c r="X49" s="52"/>
      <c r="Y49" s="52"/>
      <c r="Z49" s="52"/>
    </row>
    <row r="50" spans="1:26" ht="13.5" customHeight="1" x14ac:dyDescent="0.25">
      <c r="A50" s="11">
        <v>2129</v>
      </c>
      <c r="B50" s="4" t="s">
        <v>242</v>
      </c>
      <c r="C50" s="4" t="s">
        <v>461</v>
      </c>
      <c r="D50" s="4" t="s">
        <v>530</v>
      </c>
      <c r="E50" s="4" t="s">
        <v>56</v>
      </c>
      <c r="F50" s="30">
        <v>19</v>
      </c>
      <c r="G50" s="30" t="s">
        <v>594</v>
      </c>
      <c r="H50" s="31" t="s">
        <v>509</v>
      </c>
      <c r="I50" s="90"/>
      <c r="J50" s="40"/>
      <c r="K50" s="13">
        <f>IF(F50=8,J50/2,J50)</f>
        <v>0</v>
      </c>
      <c r="L50" s="17"/>
      <c r="M50" s="17"/>
      <c r="N50" s="17"/>
      <c r="O50" s="41">
        <f>K50+(K50*L50+K50*M50+K50*N50)</f>
        <v>0</v>
      </c>
      <c r="P50" s="47"/>
      <c r="Q50" s="47"/>
      <c r="R50" s="48"/>
      <c r="S50" s="49">
        <f t="shared" ref="S50:S57" si="31">O50*P50+(O50*Q50*0.36)+(O50*R50*0.14)</f>
        <v>0</v>
      </c>
      <c r="T50" s="49"/>
      <c r="U50" s="74">
        <f t="shared" ref="U50:U57" si="32">O50+S50+T50</f>
        <v>0</v>
      </c>
      <c r="V50" s="74"/>
      <c r="W50" s="74">
        <v>0</v>
      </c>
      <c r="X50" s="84"/>
      <c r="Y50" s="77">
        <f t="shared" ref="Y50:Y57" si="33">U50-X50</f>
        <v>0</v>
      </c>
      <c r="Z50" s="78"/>
    </row>
    <row r="51" spans="1:26" ht="13.5" customHeight="1" x14ac:dyDescent="0.25">
      <c r="A51" s="11">
        <v>105</v>
      </c>
      <c r="B51" s="4" t="s">
        <v>242</v>
      </c>
      <c r="C51" s="4" t="s">
        <v>243</v>
      </c>
      <c r="D51" s="4" t="s">
        <v>530</v>
      </c>
      <c r="E51" s="4" t="s">
        <v>62</v>
      </c>
      <c r="F51" s="30">
        <v>18</v>
      </c>
      <c r="G51" s="30" t="s">
        <v>594</v>
      </c>
      <c r="H51" s="32" t="s">
        <v>513</v>
      </c>
      <c r="I51" s="90"/>
      <c r="J51" s="40">
        <v>22000</v>
      </c>
      <c r="K51" s="13">
        <f>IF(F51=8,J51/2,J51)</f>
        <v>22000</v>
      </c>
      <c r="L51" s="17"/>
      <c r="M51" s="17">
        <v>0.3</v>
      </c>
      <c r="N51" s="17"/>
      <c r="O51" s="41">
        <f>K51+(K51*L51+K51*M51+K51*N51)</f>
        <v>28600</v>
      </c>
      <c r="P51" s="47"/>
      <c r="Q51" s="47"/>
      <c r="R51" s="48"/>
      <c r="S51" s="49">
        <f t="shared" si="31"/>
        <v>0</v>
      </c>
      <c r="T51" s="49">
        <f t="shared" ref="T51:T57" si="34">O51*RIGHT($T$1,3)</f>
        <v>10296</v>
      </c>
      <c r="U51" s="74">
        <f t="shared" si="32"/>
        <v>38896</v>
      </c>
      <c r="V51" s="84">
        <v>28600</v>
      </c>
      <c r="W51" s="84">
        <v>0</v>
      </c>
      <c r="X51" s="84">
        <f t="shared" ref="X51:X57" si="35">V51*RIGHT($T$1,3)+V51+W51</f>
        <v>38896</v>
      </c>
      <c r="Y51" s="77">
        <f t="shared" si="33"/>
        <v>0</v>
      </c>
      <c r="Z51" s="78">
        <f t="shared" ref="Z51:Z57" si="36">(U51-X51)/X51</f>
        <v>0</v>
      </c>
    </row>
    <row r="52" spans="1:26" ht="13.5" customHeight="1" x14ac:dyDescent="0.25">
      <c r="A52" s="11">
        <v>185</v>
      </c>
      <c r="B52" s="4" t="s">
        <v>242</v>
      </c>
      <c r="C52" s="4" t="s">
        <v>245</v>
      </c>
      <c r="D52" s="4" t="s">
        <v>531</v>
      </c>
      <c r="E52" s="4" t="s">
        <v>63</v>
      </c>
      <c r="F52" s="30">
        <v>18</v>
      </c>
      <c r="G52" s="30" t="s">
        <v>594</v>
      </c>
      <c r="H52" s="32" t="s">
        <v>513</v>
      </c>
      <c r="I52" s="90"/>
      <c r="J52" s="40">
        <v>22000</v>
      </c>
      <c r="K52" s="13">
        <f>IF(F52=8,J52/2,J52)</f>
        <v>22000</v>
      </c>
      <c r="L52" s="17"/>
      <c r="M52" s="17">
        <v>0.3</v>
      </c>
      <c r="N52" s="17"/>
      <c r="O52" s="41">
        <f>K52+(K52*L52+K52*M52+K52*N52)</f>
        <v>28600</v>
      </c>
      <c r="P52" s="47"/>
      <c r="Q52" s="47"/>
      <c r="R52" s="48"/>
      <c r="S52" s="49">
        <f t="shared" si="31"/>
        <v>0</v>
      </c>
      <c r="T52" s="49">
        <f t="shared" si="34"/>
        <v>10296</v>
      </c>
      <c r="U52" s="74">
        <f t="shared" si="32"/>
        <v>38896</v>
      </c>
      <c r="V52" s="84">
        <v>28600</v>
      </c>
      <c r="W52" s="84">
        <v>0</v>
      </c>
      <c r="X52" s="84">
        <f t="shared" si="35"/>
        <v>38896</v>
      </c>
      <c r="Y52" s="77">
        <f t="shared" si="33"/>
        <v>0</v>
      </c>
      <c r="Z52" s="78">
        <f t="shared" si="36"/>
        <v>0</v>
      </c>
    </row>
    <row r="53" spans="1:26" ht="13.5" customHeight="1" x14ac:dyDescent="0.25">
      <c r="A53" s="11">
        <v>330</v>
      </c>
      <c r="B53" s="4" t="s">
        <v>242</v>
      </c>
      <c r="C53" s="4" t="s">
        <v>244</v>
      </c>
      <c r="D53" s="4" t="s">
        <v>530</v>
      </c>
      <c r="E53" s="4" t="s">
        <v>85</v>
      </c>
      <c r="F53" s="30">
        <v>13</v>
      </c>
      <c r="G53" s="30" t="s">
        <v>594</v>
      </c>
      <c r="H53" s="32" t="s">
        <v>511</v>
      </c>
      <c r="I53" s="90"/>
      <c r="J53" s="40">
        <v>6000</v>
      </c>
      <c r="K53" s="13">
        <f>IF(F53=8,J53/2,J53)</f>
        <v>6000</v>
      </c>
      <c r="L53" s="33">
        <v>0.15</v>
      </c>
      <c r="M53" s="17"/>
      <c r="N53" s="17"/>
      <c r="O53" s="41">
        <f>K53+(K53*L53+K53*M53+K53*N53)</f>
        <v>6900</v>
      </c>
      <c r="P53" s="47"/>
      <c r="Q53" s="47"/>
      <c r="R53" s="48"/>
      <c r="S53" s="49">
        <f t="shared" si="31"/>
        <v>0</v>
      </c>
      <c r="T53" s="49">
        <f t="shared" si="34"/>
        <v>2484</v>
      </c>
      <c r="U53" s="74">
        <f t="shared" si="32"/>
        <v>9384</v>
      </c>
      <c r="V53" s="84">
        <v>6000</v>
      </c>
      <c r="W53" s="84">
        <v>0</v>
      </c>
      <c r="X53" s="84">
        <f t="shared" si="35"/>
        <v>8160</v>
      </c>
      <c r="Y53" s="77">
        <f t="shared" si="33"/>
        <v>1224</v>
      </c>
      <c r="Z53" s="78">
        <f t="shared" si="36"/>
        <v>0.15</v>
      </c>
    </row>
    <row r="54" spans="1:26" ht="13.5" customHeight="1" x14ac:dyDescent="0.25">
      <c r="A54" s="11">
        <v>103</v>
      </c>
      <c r="B54" s="4" t="s">
        <v>242</v>
      </c>
      <c r="C54" s="4" t="s">
        <v>248</v>
      </c>
      <c r="D54" s="4" t="s">
        <v>520</v>
      </c>
      <c r="E54" s="4" t="s">
        <v>70</v>
      </c>
      <c r="F54" s="30">
        <v>16</v>
      </c>
      <c r="G54" s="30" t="s">
        <v>594</v>
      </c>
      <c r="H54" s="32" t="s">
        <v>513</v>
      </c>
      <c r="I54" s="90"/>
      <c r="J54" s="40">
        <v>10500</v>
      </c>
      <c r="K54" s="16">
        <f>J54/167</f>
        <v>62.874251497005986</v>
      </c>
      <c r="L54" s="17">
        <v>0.15</v>
      </c>
      <c r="M54" s="17"/>
      <c r="N54" s="17"/>
      <c r="O54" s="41">
        <f>(K54+(K54*L54+K54*M54+K54*N54))*167</f>
        <v>12074.999999999998</v>
      </c>
      <c r="P54" s="47"/>
      <c r="Q54" s="53">
        <v>0.75</v>
      </c>
      <c r="R54" s="54">
        <v>0.5</v>
      </c>
      <c r="S54" s="49">
        <f t="shared" si="31"/>
        <v>4105.4999999999991</v>
      </c>
      <c r="T54" s="49">
        <f t="shared" si="34"/>
        <v>4346.9999999999991</v>
      </c>
      <c r="U54" s="74">
        <f t="shared" si="32"/>
        <v>20527.499999999996</v>
      </c>
      <c r="V54" s="84">
        <v>12074.999999999998</v>
      </c>
      <c r="W54" s="84">
        <v>4105.4999999999991</v>
      </c>
      <c r="X54" s="84">
        <f t="shared" si="35"/>
        <v>20527.499999999996</v>
      </c>
      <c r="Y54" s="77">
        <f t="shared" si="33"/>
        <v>0</v>
      </c>
      <c r="Z54" s="78">
        <f t="shared" si="36"/>
        <v>0</v>
      </c>
    </row>
    <row r="55" spans="1:26" ht="13.5" customHeight="1" x14ac:dyDescent="0.25">
      <c r="A55" s="11">
        <v>2105</v>
      </c>
      <c r="B55" s="4" t="s">
        <v>242</v>
      </c>
      <c r="C55" s="4" t="s">
        <v>249</v>
      </c>
      <c r="D55" s="4" t="s">
        <v>520</v>
      </c>
      <c r="E55" s="4" t="s">
        <v>70</v>
      </c>
      <c r="F55" s="30">
        <v>16</v>
      </c>
      <c r="G55" s="30" t="s">
        <v>594</v>
      </c>
      <c r="H55" s="32" t="s">
        <v>513</v>
      </c>
      <c r="I55" s="90"/>
      <c r="J55" s="40">
        <v>10500</v>
      </c>
      <c r="K55" s="16">
        <f>J55/167</f>
        <v>62.874251497005986</v>
      </c>
      <c r="L55" s="17">
        <v>0.15</v>
      </c>
      <c r="M55" s="17"/>
      <c r="N55" s="17"/>
      <c r="O55" s="41">
        <f>(K55+(K55*L55+K55*M55+K55*N55))*167</f>
        <v>12074.999999999998</v>
      </c>
      <c r="P55" s="47"/>
      <c r="Q55" s="53">
        <v>0.75</v>
      </c>
      <c r="R55" s="54">
        <v>0.5</v>
      </c>
      <c r="S55" s="49">
        <f t="shared" si="31"/>
        <v>4105.4999999999991</v>
      </c>
      <c r="T55" s="49">
        <f t="shared" si="34"/>
        <v>4346.9999999999991</v>
      </c>
      <c r="U55" s="74">
        <f t="shared" si="32"/>
        <v>20527.499999999996</v>
      </c>
      <c r="V55" s="84">
        <v>12074.999999999998</v>
      </c>
      <c r="W55" s="84">
        <v>4105.4999999999991</v>
      </c>
      <c r="X55" s="84">
        <f t="shared" si="35"/>
        <v>20527.499999999996</v>
      </c>
      <c r="Y55" s="77">
        <f t="shared" si="33"/>
        <v>0</v>
      </c>
      <c r="Z55" s="78">
        <f t="shared" si="36"/>
        <v>0</v>
      </c>
    </row>
    <row r="56" spans="1:26" ht="13.5" customHeight="1" x14ac:dyDescent="0.25">
      <c r="A56" s="11">
        <v>2213</v>
      </c>
      <c r="B56" s="4" t="s">
        <v>242</v>
      </c>
      <c r="C56" s="4" t="s">
        <v>246</v>
      </c>
      <c r="D56" s="4" t="s">
        <v>520</v>
      </c>
      <c r="E56" s="4" t="s">
        <v>70</v>
      </c>
      <c r="F56" s="30">
        <v>16</v>
      </c>
      <c r="G56" s="30" t="s">
        <v>594</v>
      </c>
      <c r="H56" s="32" t="s">
        <v>513</v>
      </c>
      <c r="I56" s="90"/>
      <c r="J56" s="40">
        <v>10500</v>
      </c>
      <c r="K56" s="16">
        <f>J56/167</f>
        <v>62.874251497005986</v>
      </c>
      <c r="L56" s="17">
        <v>0.15</v>
      </c>
      <c r="M56" s="17"/>
      <c r="N56" s="17"/>
      <c r="O56" s="41">
        <f>(K56+(K56*L56+K56*M56+K56*N56))*167</f>
        <v>12074.999999999998</v>
      </c>
      <c r="P56" s="47"/>
      <c r="Q56" s="53">
        <v>0.75</v>
      </c>
      <c r="R56" s="54">
        <v>0.5</v>
      </c>
      <c r="S56" s="49">
        <f t="shared" si="31"/>
        <v>4105.4999999999991</v>
      </c>
      <c r="T56" s="49">
        <f t="shared" si="34"/>
        <v>4346.9999999999991</v>
      </c>
      <c r="U56" s="74">
        <f t="shared" si="32"/>
        <v>20527.499999999996</v>
      </c>
      <c r="V56" s="84">
        <v>12074.999999999998</v>
      </c>
      <c r="W56" s="84">
        <v>4105.4999999999991</v>
      </c>
      <c r="X56" s="84">
        <f t="shared" si="35"/>
        <v>20527.499999999996</v>
      </c>
      <c r="Y56" s="77">
        <f t="shared" si="33"/>
        <v>0</v>
      </c>
      <c r="Z56" s="78">
        <f t="shared" si="36"/>
        <v>0</v>
      </c>
    </row>
    <row r="57" spans="1:26" ht="13.5" customHeight="1" x14ac:dyDescent="0.25">
      <c r="A57" s="11">
        <v>2134</v>
      </c>
      <c r="B57" s="4" t="s">
        <v>242</v>
      </c>
      <c r="C57" s="4" t="s">
        <v>247</v>
      </c>
      <c r="D57" s="4" t="s">
        <v>520</v>
      </c>
      <c r="E57" s="4" t="s">
        <v>70</v>
      </c>
      <c r="F57" s="30">
        <v>16</v>
      </c>
      <c r="G57" s="30" t="s">
        <v>594</v>
      </c>
      <c r="H57" s="32" t="s">
        <v>513</v>
      </c>
      <c r="I57" s="90"/>
      <c r="J57" s="40">
        <v>10500</v>
      </c>
      <c r="K57" s="16">
        <f>J57/167</f>
        <v>62.874251497005986</v>
      </c>
      <c r="L57" s="17">
        <v>0.15</v>
      </c>
      <c r="M57" s="17"/>
      <c r="N57" s="17"/>
      <c r="O57" s="41">
        <f>(K57+(K57*L57+K57*M57+K57*N57))*167</f>
        <v>12074.999999999998</v>
      </c>
      <c r="P57" s="47"/>
      <c r="Q57" s="53">
        <v>0.75</v>
      </c>
      <c r="R57" s="54">
        <v>0.5</v>
      </c>
      <c r="S57" s="49">
        <f t="shared" si="31"/>
        <v>4105.4999999999991</v>
      </c>
      <c r="T57" s="49">
        <f t="shared" si="34"/>
        <v>4346.9999999999991</v>
      </c>
      <c r="U57" s="74">
        <f t="shared" si="32"/>
        <v>20527.499999999996</v>
      </c>
      <c r="V57" s="84">
        <v>12074.999999999998</v>
      </c>
      <c r="W57" s="84">
        <v>4105.4999999999991</v>
      </c>
      <c r="X57" s="84">
        <f t="shared" si="35"/>
        <v>20527.499999999996</v>
      </c>
      <c r="Y57" s="77">
        <f t="shared" si="33"/>
        <v>0</v>
      </c>
      <c r="Z57" s="78">
        <f t="shared" si="36"/>
        <v>0</v>
      </c>
    </row>
    <row r="58" spans="1:26" ht="13.5" customHeight="1" x14ac:dyDescent="0.25">
      <c r="A58" s="1" t="s">
        <v>250</v>
      </c>
      <c r="B58" s="2"/>
      <c r="C58" s="2"/>
      <c r="D58" s="3"/>
      <c r="E58" s="3"/>
      <c r="F58" s="3"/>
      <c r="G58" s="3"/>
      <c r="H58" s="3"/>
      <c r="I58" s="91"/>
      <c r="J58" s="14"/>
      <c r="K58" s="14"/>
      <c r="L58" s="14"/>
      <c r="M58" s="14"/>
      <c r="N58" s="14"/>
      <c r="O58" s="42"/>
      <c r="P58" s="50"/>
      <c r="Q58" s="50"/>
      <c r="R58" s="51"/>
      <c r="S58" s="52"/>
      <c r="T58" s="52"/>
      <c r="U58" s="52"/>
      <c r="V58" s="52"/>
      <c r="W58" s="52"/>
      <c r="X58" s="52"/>
      <c r="Y58" s="52"/>
      <c r="Z58" s="52"/>
    </row>
    <row r="59" spans="1:26" s="12" customFormat="1" ht="13.5" customHeight="1" x14ac:dyDescent="0.25">
      <c r="A59" s="11">
        <v>58</v>
      </c>
      <c r="B59" s="4" t="s">
        <v>250</v>
      </c>
      <c r="C59" s="4" t="s">
        <v>251</v>
      </c>
      <c r="D59" s="4" t="s">
        <v>520</v>
      </c>
      <c r="E59" s="4" t="s">
        <v>125</v>
      </c>
      <c r="F59" s="30">
        <v>14</v>
      </c>
      <c r="G59" s="30" t="s">
        <v>594</v>
      </c>
      <c r="H59" s="32" t="s">
        <v>512</v>
      </c>
      <c r="I59" s="90"/>
      <c r="J59" s="40">
        <v>7800</v>
      </c>
      <c r="K59" s="16">
        <f t="shared" ref="K59:K64" si="37">J59/167</f>
        <v>46.706586826347305</v>
      </c>
      <c r="L59" s="17">
        <v>0.15</v>
      </c>
      <c r="M59" s="17"/>
      <c r="N59" s="17"/>
      <c r="O59" s="41">
        <f t="shared" ref="O59:O64" si="38">(K59+(K59*L59+K59*M59+K59*N59))*167</f>
        <v>8970</v>
      </c>
      <c r="P59" s="47"/>
      <c r="Q59" s="47"/>
      <c r="R59" s="54">
        <v>0.5</v>
      </c>
      <c r="S59" s="49">
        <f t="shared" ref="S59:S64" si="39">O59*P59+(O59*Q59*0.36)+(O59*R59*0.14)</f>
        <v>627.90000000000009</v>
      </c>
      <c r="T59" s="49">
        <f t="shared" ref="T59:T64" si="40">O59*RIGHT($T$1,3)</f>
        <v>3229.2</v>
      </c>
      <c r="U59" s="74">
        <f t="shared" ref="U59:U64" si="41">O59+S59+T59</f>
        <v>12827.099999999999</v>
      </c>
      <c r="V59" s="84">
        <v>8970</v>
      </c>
      <c r="W59" s="84">
        <v>627.90000000000009</v>
      </c>
      <c r="X59" s="84">
        <f t="shared" ref="X59:X64" si="42">V59*RIGHT($T$1,3)+V59+W59</f>
        <v>12827.1</v>
      </c>
      <c r="Y59" s="77">
        <f t="shared" ref="Y59:Y64" si="43">U59-X59</f>
        <v>0</v>
      </c>
      <c r="Z59" s="78">
        <f t="shared" ref="Z59:Z64" si="44">(U59-X59)/X59</f>
        <v>-1.4180831236568331E-16</v>
      </c>
    </row>
    <row r="60" spans="1:26" s="12" customFormat="1" ht="13.5" customHeight="1" x14ac:dyDescent="0.25">
      <c r="A60" s="11">
        <v>329</v>
      </c>
      <c r="B60" s="4" t="s">
        <v>250</v>
      </c>
      <c r="C60" s="4" t="s">
        <v>252</v>
      </c>
      <c r="D60" s="4" t="s">
        <v>520</v>
      </c>
      <c r="E60" s="4" t="s">
        <v>125</v>
      </c>
      <c r="F60" s="30">
        <v>14</v>
      </c>
      <c r="G60" s="30" t="s">
        <v>594</v>
      </c>
      <c r="H60" s="32" t="s">
        <v>512</v>
      </c>
      <c r="I60" s="90"/>
      <c r="J60" s="40">
        <v>7800</v>
      </c>
      <c r="K60" s="16">
        <f t="shared" si="37"/>
        <v>46.706586826347305</v>
      </c>
      <c r="L60" s="33">
        <v>0.15</v>
      </c>
      <c r="M60" s="17"/>
      <c r="N60" s="17"/>
      <c r="O60" s="41">
        <f t="shared" si="38"/>
        <v>8970</v>
      </c>
      <c r="P60" s="47"/>
      <c r="Q60" s="47"/>
      <c r="R60" s="54">
        <v>0.5</v>
      </c>
      <c r="S60" s="49">
        <f t="shared" si="39"/>
        <v>627.90000000000009</v>
      </c>
      <c r="T60" s="49">
        <f t="shared" si="40"/>
        <v>3229.2</v>
      </c>
      <c r="U60" s="74">
        <f t="shared" si="41"/>
        <v>12827.099999999999</v>
      </c>
      <c r="V60" s="84">
        <v>7800</v>
      </c>
      <c r="W60" s="84">
        <v>546</v>
      </c>
      <c r="X60" s="84">
        <f t="shared" si="42"/>
        <v>11154</v>
      </c>
      <c r="Y60" s="77">
        <f t="shared" si="43"/>
        <v>1673.0999999999985</v>
      </c>
      <c r="Z60" s="78">
        <f t="shared" si="44"/>
        <v>0.14999999999999986</v>
      </c>
    </row>
    <row r="61" spans="1:26" ht="13.5" customHeight="1" x14ac:dyDescent="0.25">
      <c r="A61" s="11">
        <v>593</v>
      </c>
      <c r="B61" s="4" t="s">
        <v>250</v>
      </c>
      <c r="C61" s="4" t="s">
        <v>443</v>
      </c>
      <c r="D61" s="4" t="s">
        <v>532</v>
      </c>
      <c r="E61" s="4" t="s">
        <v>106</v>
      </c>
      <c r="F61" s="30">
        <v>9</v>
      </c>
      <c r="G61" s="30" t="s">
        <v>594</v>
      </c>
      <c r="H61" s="32" t="s">
        <v>515</v>
      </c>
      <c r="I61" s="90"/>
      <c r="J61" s="40">
        <v>3600</v>
      </c>
      <c r="K61" s="16">
        <f t="shared" si="37"/>
        <v>21.556886227544911</v>
      </c>
      <c r="L61" s="33">
        <v>0.15</v>
      </c>
      <c r="M61" s="17"/>
      <c r="N61" s="17"/>
      <c r="O61" s="41">
        <f t="shared" si="38"/>
        <v>4140</v>
      </c>
      <c r="P61" s="53">
        <v>0.04</v>
      </c>
      <c r="Q61" s="53"/>
      <c r="R61" s="54">
        <v>0.5</v>
      </c>
      <c r="S61" s="49">
        <f t="shared" si="39"/>
        <v>455.4</v>
      </c>
      <c r="T61" s="49">
        <f t="shared" si="40"/>
        <v>1490.3999999999999</v>
      </c>
      <c r="U61" s="74">
        <f t="shared" si="41"/>
        <v>6085.7999999999993</v>
      </c>
      <c r="V61" s="84">
        <v>3600</v>
      </c>
      <c r="W61" s="84">
        <v>396</v>
      </c>
      <c r="X61" s="84">
        <f t="shared" si="42"/>
        <v>5292</v>
      </c>
      <c r="Y61" s="77">
        <f t="shared" si="43"/>
        <v>793.79999999999927</v>
      </c>
      <c r="Z61" s="78">
        <f t="shared" si="44"/>
        <v>0.14999999999999986</v>
      </c>
    </row>
    <row r="62" spans="1:26" ht="13.5" customHeight="1" x14ac:dyDescent="0.25">
      <c r="A62" s="11">
        <v>1311</v>
      </c>
      <c r="B62" s="4" t="s">
        <v>250</v>
      </c>
      <c r="C62" s="4" t="s">
        <v>253</v>
      </c>
      <c r="D62" s="4" t="s">
        <v>532</v>
      </c>
      <c r="E62" s="4" t="s">
        <v>106</v>
      </c>
      <c r="F62" s="30">
        <v>9</v>
      </c>
      <c r="G62" s="30" t="s">
        <v>594</v>
      </c>
      <c r="H62" s="32" t="s">
        <v>515</v>
      </c>
      <c r="I62" s="90"/>
      <c r="J62" s="40">
        <v>3600</v>
      </c>
      <c r="K62" s="16">
        <f t="shared" si="37"/>
        <v>21.556886227544911</v>
      </c>
      <c r="L62" s="17"/>
      <c r="M62" s="17">
        <v>0.3</v>
      </c>
      <c r="N62" s="17"/>
      <c r="O62" s="41">
        <f t="shared" si="38"/>
        <v>4680</v>
      </c>
      <c r="P62" s="53">
        <v>0.04</v>
      </c>
      <c r="Q62" s="53"/>
      <c r="R62" s="54">
        <v>0.5</v>
      </c>
      <c r="S62" s="49">
        <f t="shared" si="39"/>
        <v>514.80000000000007</v>
      </c>
      <c r="T62" s="49">
        <f t="shared" si="40"/>
        <v>1684.8</v>
      </c>
      <c r="U62" s="74">
        <f t="shared" si="41"/>
        <v>6879.6</v>
      </c>
      <c r="V62" s="84">
        <v>4680</v>
      </c>
      <c r="W62" s="84">
        <v>514.80000000000007</v>
      </c>
      <c r="X62" s="84">
        <f t="shared" si="42"/>
        <v>6879.6</v>
      </c>
      <c r="Y62" s="77">
        <f t="shared" si="43"/>
        <v>0</v>
      </c>
      <c r="Z62" s="78">
        <f t="shared" si="44"/>
        <v>0</v>
      </c>
    </row>
    <row r="63" spans="1:26" ht="13.5" customHeight="1" x14ac:dyDescent="0.25">
      <c r="A63" s="11">
        <v>539</v>
      </c>
      <c r="B63" s="4" t="s">
        <v>250</v>
      </c>
      <c r="C63" s="4" t="s">
        <v>254</v>
      </c>
      <c r="D63" s="4" t="s">
        <v>532</v>
      </c>
      <c r="E63" s="4" t="s">
        <v>106</v>
      </c>
      <c r="F63" s="30">
        <v>9</v>
      </c>
      <c r="G63" s="30" t="s">
        <v>594</v>
      </c>
      <c r="H63" s="32" t="s">
        <v>515</v>
      </c>
      <c r="I63" s="90"/>
      <c r="J63" s="40">
        <v>3600</v>
      </c>
      <c r="K63" s="16">
        <f t="shared" si="37"/>
        <v>21.556886227544911</v>
      </c>
      <c r="L63" s="17"/>
      <c r="M63" s="17">
        <v>0.3</v>
      </c>
      <c r="N63" s="17"/>
      <c r="O63" s="41">
        <f t="shared" si="38"/>
        <v>4680</v>
      </c>
      <c r="P63" s="53">
        <v>0.04</v>
      </c>
      <c r="Q63" s="53"/>
      <c r="R63" s="54">
        <v>0.5</v>
      </c>
      <c r="S63" s="49">
        <f t="shared" si="39"/>
        <v>514.80000000000007</v>
      </c>
      <c r="T63" s="49">
        <f t="shared" si="40"/>
        <v>1684.8</v>
      </c>
      <c r="U63" s="74">
        <f t="shared" si="41"/>
        <v>6879.6</v>
      </c>
      <c r="V63" s="84">
        <v>4680</v>
      </c>
      <c r="W63" s="84">
        <v>514.80000000000007</v>
      </c>
      <c r="X63" s="84">
        <f t="shared" si="42"/>
        <v>6879.6</v>
      </c>
      <c r="Y63" s="77">
        <f t="shared" si="43"/>
        <v>0</v>
      </c>
      <c r="Z63" s="78">
        <f t="shared" si="44"/>
        <v>0</v>
      </c>
    </row>
    <row r="64" spans="1:26" ht="13.5" customHeight="1" x14ac:dyDescent="0.25">
      <c r="A64" s="24">
        <v>683</v>
      </c>
      <c r="B64" s="4" t="s">
        <v>250</v>
      </c>
      <c r="C64" s="4" t="s">
        <v>642</v>
      </c>
      <c r="D64" s="4" t="s">
        <v>532</v>
      </c>
      <c r="E64" s="4" t="s">
        <v>106</v>
      </c>
      <c r="F64" s="30">
        <v>9</v>
      </c>
      <c r="G64" s="30" t="s">
        <v>594</v>
      </c>
      <c r="H64" s="32" t="s">
        <v>515</v>
      </c>
      <c r="I64" s="90"/>
      <c r="J64" s="40">
        <v>3600</v>
      </c>
      <c r="K64" s="16">
        <f t="shared" si="37"/>
        <v>21.556886227544911</v>
      </c>
      <c r="L64" s="17"/>
      <c r="M64" s="17"/>
      <c r="N64" s="17"/>
      <c r="O64" s="41">
        <f t="shared" si="38"/>
        <v>3600</v>
      </c>
      <c r="P64" s="53">
        <v>0.04</v>
      </c>
      <c r="Q64" s="53"/>
      <c r="R64" s="54">
        <v>0.5</v>
      </c>
      <c r="S64" s="49">
        <f t="shared" si="39"/>
        <v>396</v>
      </c>
      <c r="T64" s="49">
        <f t="shared" si="40"/>
        <v>1296</v>
      </c>
      <c r="U64" s="74">
        <f t="shared" si="41"/>
        <v>5292</v>
      </c>
      <c r="V64" s="84">
        <v>3600</v>
      </c>
      <c r="W64" s="84">
        <v>396</v>
      </c>
      <c r="X64" s="84">
        <f t="shared" si="42"/>
        <v>5292</v>
      </c>
      <c r="Y64" s="77">
        <f t="shared" si="43"/>
        <v>0</v>
      </c>
      <c r="Z64" s="78">
        <f t="shared" si="44"/>
        <v>0</v>
      </c>
    </row>
    <row r="65" spans="1:26" x14ac:dyDescent="0.25">
      <c r="A65" s="1" t="s">
        <v>255</v>
      </c>
      <c r="B65" s="2"/>
      <c r="C65" s="2"/>
      <c r="D65" s="3"/>
      <c r="E65" s="3"/>
      <c r="F65" s="3"/>
      <c r="G65" s="3"/>
      <c r="H65" s="3"/>
      <c r="I65" s="91"/>
      <c r="J65" s="14"/>
      <c r="K65" s="14"/>
      <c r="L65" s="14"/>
      <c r="M65" s="14"/>
      <c r="N65" s="14"/>
      <c r="O65" s="42"/>
      <c r="P65" s="50"/>
      <c r="Q65" s="50"/>
      <c r="R65" s="51"/>
      <c r="S65" s="52"/>
      <c r="T65" s="52"/>
      <c r="U65" s="52"/>
      <c r="V65" s="52"/>
      <c r="W65" s="52"/>
      <c r="X65" s="52"/>
      <c r="Y65" s="52"/>
      <c r="Z65" s="52"/>
    </row>
    <row r="66" spans="1:26" s="12" customFormat="1" ht="13.5" customHeight="1" x14ac:dyDescent="0.25">
      <c r="A66" s="11">
        <v>2121</v>
      </c>
      <c r="B66" s="4" t="s">
        <v>255</v>
      </c>
      <c r="C66" s="4" t="s">
        <v>256</v>
      </c>
      <c r="D66" s="4" t="s">
        <v>520</v>
      </c>
      <c r="E66" s="4" t="s">
        <v>125</v>
      </c>
      <c r="F66" s="30">
        <v>14</v>
      </c>
      <c r="G66" s="30" t="s">
        <v>594</v>
      </c>
      <c r="H66" s="32" t="s">
        <v>512</v>
      </c>
      <c r="I66" s="90"/>
      <c r="J66" s="40">
        <v>7800</v>
      </c>
      <c r="K66" s="16">
        <f t="shared" ref="K66:K77" si="45">J66/167</f>
        <v>46.706586826347305</v>
      </c>
      <c r="L66" s="17"/>
      <c r="M66" s="17"/>
      <c r="N66" s="17">
        <v>0.4</v>
      </c>
      <c r="O66" s="41">
        <f t="shared" ref="O66:O77" si="46">(K66+(K66*L66+K66*M66+K66*N66))*167</f>
        <v>10920</v>
      </c>
      <c r="P66" s="47"/>
      <c r="Q66" s="47"/>
      <c r="R66" s="48"/>
      <c r="S66" s="49">
        <f t="shared" ref="S66:S77" si="47">O66*P66+(O66*Q66*0.36)+(O66*R66*0.14)</f>
        <v>0</v>
      </c>
      <c r="T66" s="49">
        <f t="shared" ref="T66:T77" si="48">O66*RIGHT($T$1,3)</f>
        <v>3931.2</v>
      </c>
      <c r="U66" s="74">
        <f t="shared" ref="U66:U77" si="49">O66+S66+T66</f>
        <v>14851.2</v>
      </c>
      <c r="V66" s="84">
        <v>10920</v>
      </c>
      <c r="W66" s="84">
        <v>0</v>
      </c>
      <c r="X66" s="84">
        <f t="shared" ref="X66:X77" si="50">V66*RIGHT($T$1,3)+V66+W66</f>
        <v>14851.2</v>
      </c>
      <c r="Y66" s="77">
        <f t="shared" ref="Y66:Y77" si="51">U66-X66</f>
        <v>0</v>
      </c>
      <c r="Z66" s="78">
        <f t="shared" ref="Z66:Z77" si="52">(U66-X66)/X66</f>
        <v>0</v>
      </c>
    </row>
    <row r="67" spans="1:26" s="12" customFormat="1" ht="13.5" customHeight="1" x14ac:dyDescent="0.25">
      <c r="A67" s="11">
        <v>2001</v>
      </c>
      <c r="B67" s="4" t="s">
        <v>255</v>
      </c>
      <c r="C67" s="4" t="s">
        <v>257</v>
      </c>
      <c r="D67" s="4" t="s">
        <v>520</v>
      </c>
      <c r="E67" s="4" t="s">
        <v>125</v>
      </c>
      <c r="F67" s="30">
        <v>14</v>
      </c>
      <c r="G67" s="30" t="s">
        <v>594</v>
      </c>
      <c r="H67" s="32" t="s">
        <v>512</v>
      </c>
      <c r="I67" s="90"/>
      <c r="J67" s="40">
        <v>7800</v>
      </c>
      <c r="K67" s="16">
        <f t="shared" si="45"/>
        <v>46.706586826347305</v>
      </c>
      <c r="L67" s="17"/>
      <c r="M67" s="17">
        <v>0.3</v>
      </c>
      <c r="N67" s="17"/>
      <c r="O67" s="41">
        <f t="shared" si="46"/>
        <v>10140</v>
      </c>
      <c r="P67" s="47"/>
      <c r="Q67" s="47"/>
      <c r="R67" s="48"/>
      <c r="S67" s="49">
        <f t="shared" si="47"/>
        <v>0</v>
      </c>
      <c r="T67" s="49">
        <f t="shared" si="48"/>
        <v>3650.4</v>
      </c>
      <c r="U67" s="74">
        <f t="shared" si="49"/>
        <v>13790.4</v>
      </c>
      <c r="V67" s="84">
        <v>10140</v>
      </c>
      <c r="W67" s="84">
        <v>0</v>
      </c>
      <c r="X67" s="84">
        <f t="shared" si="50"/>
        <v>13790.4</v>
      </c>
      <c r="Y67" s="77">
        <f t="shared" si="51"/>
        <v>0</v>
      </c>
      <c r="Z67" s="78">
        <f t="shared" si="52"/>
        <v>0</v>
      </c>
    </row>
    <row r="68" spans="1:26" ht="13.5" customHeight="1" x14ac:dyDescent="0.25">
      <c r="A68" s="11">
        <v>334</v>
      </c>
      <c r="B68" s="4" t="s">
        <v>255</v>
      </c>
      <c r="C68" s="4" t="s">
        <v>262</v>
      </c>
      <c r="D68" s="4" t="s">
        <v>532</v>
      </c>
      <c r="E68" s="4" t="s">
        <v>98</v>
      </c>
      <c r="F68" s="30">
        <v>11</v>
      </c>
      <c r="G68" s="30" t="s">
        <v>594</v>
      </c>
      <c r="H68" s="32" t="s">
        <v>515</v>
      </c>
      <c r="I68" s="90"/>
      <c r="J68" s="40">
        <v>5200</v>
      </c>
      <c r="K68" s="16">
        <f>J68/166</f>
        <v>31.325301204819276</v>
      </c>
      <c r="L68" s="17"/>
      <c r="M68" s="17">
        <v>0.3</v>
      </c>
      <c r="N68" s="17"/>
      <c r="O68" s="41">
        <f>(K68+(K68*L68+K68*M68+K68*N68))*166</f>
        <v>6760</v>
      </c>
      <c r="P68" s="47"/>
      <c r="Q68" s="53"/>
      <c r="R68" s="54">
        <v>0.5</v>
      </c>
      <c r="S68" s="49">
        <f t="shared" si="47"/>
        <v>473.20000000000005</v>
      </c>
      <c r="T68" s="49">
        <f t="shared" si="48"/>
        <v>2433.6</v>
      </c>
      <c r="U68" s="74">
        <f t="shared" si="49"/>
        <v>9666.7999999999993</v>
      </c>
      <c r="V68" s="84">
        <v>6760</v>
      </c>
      <c r="W68" s="84">
        <v>473.20000000000005</v>
      </c>
      <c r="X68" s="84">
        <f t="shared" si="50"/>
        <v>9666.8000000000011</v>
      </c>
      <c r="Y68" s="77">
        <f t="shared" si="51"/>
        <v>0</v>
      </c>
      <c r="Z68" s="78">
        <f t="shared" si="52"/>
        <v>-1.8816872217754131E-16</v>
      </c>
    </row>
    <row r="69" spans="1:26" ht="13.5" customHeight="1" x14ac:dyDescent="0.25">
      <c r="A69" s="11"/>
      <c r="B69" s="4" t="s">
        <v>255</v>
      </c>
      <c r="C69" s="4"/>
      <c r="D69" s="4" t="s">
        <v>532</v>
      </c>
      <c r="E69" s="4" t="s">
        <v>98</v>
      </c>
      <c r="F69" s="30">
        <v>11</v>
      </c>
      <c r="G69" s="30" t="s">
        <v>594</v>
      </c>
      <c r="H69" s="32" t="s">
        <v>515</v>
      </c>
      <c r="I69" s="90"/>
      <c r="J69" s="40">
        <v>5200</v>
      </c>
      <c r="K69" s="16">
        <f>J69/166</f>
        <v>31.325301204819276</v>
      </c>
      <c r="L69" s="17"/>
      <c r="M69" s="17"/>
      <c r="N69" s="17"/>
      <c r="O69" s="41">
        <f>(K69+(K69*L69+K69*M69+K69*N69))*166</f>
        <v>5200</v>
      </c>
      <c r="P69" s="47"/>
      <c r="Q69" s="53"/>
      <c r="R69" s="54">
        <v>0.5</v>
      </c>
      <c r="S69" s="49">
        <f t="shared" si="47"/>
        <v>364.00000000000006</v>
      </c>
      <c r="T69" s="49">
        <f t="shared" si="48"/>
        <v>1872</v>
      </c>
      <c r="U69" s="74">
        <f t="shared" si="49"/>
        <v>7436</v>
      </c>
      <c r="V69" s="84">
        <v>5200</v>
      </c>
      <c r="W69" s="84">
        <v>364.00000000000006</v>
      </c>
      <c r="X69" s="84">
        <f t="shared" si="50"/>
        <v>7436</v>
      </c>
      <c r="Y69" s="77">
        <f t="shared" si="51"/>
        <v>0</v>
      </c>
      <c r="Z69" s="78">
        <f t="shared" si="52"/>
        <v>0</v>
      </c>
    </row>
    <row r="70" spans="1:26" ht="13.5" customHeight="1" x14ac:dyDescent="0.25">
      <c r="A70" s="11">
        <v>2202</v>
      </c>
      <c r="B70" s="4" t="s">
        <v>255</v>
      </c>
      <c r="C70" s="4" t="s">
        <v>264</v>
      </c>
      <c r="D70" s="4" t="s">
        <v>532</v>
      </c>
      <c r="E70" s="4" t="s">
        <v>98</v>
      </c>
      <c r="F70" s="30">
        <v>11</v>
      </c>
      <c r="G70" s="30" t="s">
        <v>594</v>
      </c>
      <c r="H70" s="32" t="s">
        <v>515</v>
      </c>
      <c r="I70" s="90"/>
      <c r="J70" s="40">
        <v>5200</v>
      </c>
      <c r="K70" s="16">
        <f>J70/166</f>
        <v>31.325301204819276</v>
      </c>
      <c r="L70" s="17">
        <v>0.15</v>
      </c>
      <c r="M70" s="17"/>
      <c r="N70" s="17"/>
      <c r="O70" s="41">
        <f>(K70+(K70*L70+K70*M70+K70*N70))*166</f>
        <v>5979.9999999999991</v>
      </c>
      <c r="P70" s="47"/>
      <c r="Q70" s="53"/>
      <c r="R70" s="54">
        <v>0.5</v>
      </c>
      <c r="S70" s="49">
        <f t="shared" si="47"/>
        <v>418.59999999999997</v>
      </c>
      <c r="T70" s="49">
        <f t="shared" si="48"/>
        <v>2152.7999999999997</v>
      </c>
      <c r="U70" s="74">
        <f t="shared" si="49"/>
        <v>8551.4</v>
      </c>
      <c r="V70" s="84">
        <v>5979.9999999999991</v>
      </c>
      <c r="W70" s="84">
        <v>418.59999999999997</v>
      </c>
      <c r="X70" s="84">
        <f t="shared" si="50"/>
        <v>8551.4</v>
      </c>
      <c r="Y70" s="77">
        <f t="shared" si="51"/>
        <v>0</v>
      </c>
      <c r="Z70" s="78">
        <f t="shared" si="52"/>
        <v>0</v>
      </c>
    </row>
    <row r="71" spans="1:26" ht="13.5" customHeight="1" x14ac:dyDescent="0.25">
      <c r="A71" s="11">
        <v>591</v>
      </c>
      <c r="B71" s="4" t="s">
        <v>255</v>
      </c>
      <c r="C71" s="4" t="s">
        <v>263</v>
      </c>
      <c r="D71" s="4" t="s">
        <v>532</v>
      </c>
      <c r="E71" s="4" t="s">
        <v>98</v>
      </c>
      <c r="F71" s="30">
        <v>11</v>
      </c>
      <c r="G71" s="30" t="s">
        <v>594</v>
      </c>
      <c r="H71" s="32" t="s">
        <v>515</v>
      </c>
      <c r="I71" s="90"/>
      <c r="J71" s="40">
        <v>5200</v>
      </c>
      <c r="K71" s="16">
        <f t="shared" si="45"/>
        <v>31.137724550898202</v>
      </c>
      <c r="L71" s="33">
        <v>0.15</v>
      </c>
      <c r="M71" s="17"/>
      <c r="N71" s="17"/>
      <c r="O71" s="41">
        <f>(K71+(K71*L71+K71*M71+K71*N71))*166</f>
        <v>5944.1916167664676</v>
      </c>
      <c r="P71" s="47"/>
      <c r="Q71" s="53"/>
      <c r="R71" s="54">
        <v>0.5</v>
      </c>
      <c r="S71" s="49">
        <f t="shared" si="47"/>
        <v>416.09341317365278</v>
      </c>
      <c r="T71" s="49">
        <f t="shared" si="48"/>
        <v>2139.9089820359281</v>
      </c>
      <c r="U71" s="74">
        <f t="shared" si="49"/>
        <v>8500.1940119760493</v>
      </c>
      <c r="V71" s="84">
        <v>5200</v>
      </c>
      <c r="W71" s="84">
        <v>364.00000000000006</v>
      </c>
      <c r="X71" s="84">
        <f t="shared" si="50"/>
        <v>7436</v>
      </c>
      <c r="Y71" s="77">
        <f t="shared" si="51"/>
        <v>1064.1940119760493</v>
      </c>
      <c r="Z71" s="78">
        <f t="shared" si="52"/>
        <v>0.14311377245509002</v>
      </c>
    </row>
    <row r="72" spans="1:26" ht="13.5" customHeight="1" x14ac:dyDescent="0.25">
      <c r="A72" s="11">
        <v>327</v>
      </c>
      <c r="B72" s="4" t="s">
        <v>255</v>
      </c>
      <c r="C72" s="4" t="s">
        <v>261</v>
      </c>
      <c r="D72" s="4" t="s">
        <v>532</v>
      </c>
      <c r="E72" s="4" t="s">
        <v>98</v>
      </c>
      <c r="F72" s="30">
        <v>11</v>
      </c>
      <c r="G72" s="30" t="s">
        <v>594</v>
      </c>
      <c r="H72" s="32" t="s">
        <v>515</v>
      </c>
      <c r="I72" s="90"/>
      <c r="J72" s="40">
        <v>5200</v>
      </c>
      <c r="K72" s="16">
        <f>J72/166</f>
        <v>31.325301204819276</v>
      </c>
      <c r="L72" s="17"/>
      <c r="M72" s="17">
        <v>0.3</v>
      </c>
      <c r="N72" s="17"/>
      <c r="O72" s="41">
        <f>(K72+(K72*L72+K72*M72+K72*N72))*166</f>
        <v>6760</v>
      </c>
      <c r="P72" s="47"/>
      <c r="Q72" s="53"/>
      <c r="R72" s="54">
        <v>0.5</v>
      </c>
      <c r="S72" s="49">
        <f t="shared" si="47"/>
        <v>473.20000000000005</v>
      </c>
      <c r="T72" s="49">
        <f t="shared" si="48"/>
        <v>2433.6</v>
      </c>
      <c r="U72" s="74">
        <f t="shared" si="49"/>
        <v>9666.7999999999993</v>
      </c>
      <c r="V72" s="84">
        <v>6760</v>
      </c>
      <c r="W72" s="84">
        <v>473.20000000000005</v>
      </c>
      <c r="X72" s="84">
        <f t="shared" si="50"/>
        <v>9666.8000000000011</v>
      </c>
      <c r="Y72" s="77">
        <f t="shared" si="51"/>
        <v>0</v>
      </c>
      <c r="Z72" s="78">
        <f t="shared" si="52"/>
        <v>-1.8816872217754131E-16</v>
      </c>
    </row>
    <row r="73" spans="1:26" ht="13.5" customHeight="1" x14ac:dyDescent="0.25">
      <c r="A73" s="11"/>
      <c r="B73" s="4" t="s">
        <v>255</v>
      </c>
      <c r="C73" s="4" t="s">
        <v>653</v>
      </c>
      <c r="D73" s="4" t="s">
        <v>533</v>
      </c>
      <c r="E73" s="4" t="s">
        <v>115</v>
      </c>
      <c r="F73" s="30">
        <v>12</v>
      </c>
      <c r="G73" s="30" t="s">
        <v>594</v>
      </c>
      <c r="H73" s="32" t="s">
        <v>515</v>
      </c>
      <c r="I73" s="90"/>
      <c r="J73" s="40">
        <v>5400</v>
      </c>
      <c r="K73" s="16">
        <f t="shared" si="45"/>
        <v>32.335329341317369</v>
      </c>
      <c r="L73" s="17"/>
      <c r="M73" s="17"/>
      <c r="N73" s="17"/>
      <c r="O73" s="41">
        <f t="shared" si="46"/>
        <v>5400.0000000000009</v>
      </c>
      <c r="P73" s="47"/>
      <c r="Q73" s="53">
        <v>0.75</v>
      </c>
      <c r="R73" s="54">
        <v>0.5</v>
      </c>
      <c r="S73" s="49">
        <f t="shared" si="47"/>
        <v>1836.0000000000005</v>
      </c>
      <c r="T73" s="49">
        <f t="shared" si="48"/>
        <v>1944.0000000000002</v>
      </c>
      <c r="U73" s="74">
        <f t="shared" si="49"/>
        <v>9180.0000000000018</v>
      </c>
      <c r="V73" s="84">
        <v>5400.0000000000009</v>
      </c>
      <c r="W73" s="84">
        <v>1836.0000000000005</v>
      </c>
      <c r="X73" s="84">
        <f t="shared" si="50"/>
        <v>9180.0000000000018</v>
      </c>
      <c r="Y73" s="77">
        <f t="shared" si="51"/>
        <v>0</v>
      </c>
      <c r="Z73" s="78">
        <f t="shared" si="52"/>
        <v>0</v>
      </c>
    </row>
    <row r="74" spans="1:26" ht="13.5" customHeight="1" x14ac:dyDescent="0.25">
      <c r="A74" s="11">
        <v>558</v>
      </c>
      <c r="B74" s="4" t="s">
        <v>255</v>
      </c>
      <c r="C74" s="4" t="s">
        <v>260</v>
      </c>
      <c r="D74" s="4" t="s">
        <v>533</v>
      </c>
      <c r="E74" s="4" t="s">
        <v>115</v>
      </c>
      <c r="F74" s="30">
        <v>12</v>
      </c>
      <c r="G74" s="30" t="s">
        <v>594</v>
      </c>
      <c r="H74" s="32" t="s">
        <v>515</v>
      </c>
      <c r="I74" s="90"/>
      <c r="J74" s="40">
        <v>5400</v>
      </c>
      <c r="K74" s="16">
        <f t="shared" si="45"/>
        <v>32.335329341317369</v>
      </c>
      <c r="L74" s="33">
        <v>0.15</v>
      </c>
      <c r="M74" s="17"/>
      <c r="N74" s="17"/>
      <c r="O74" s="41">
        <f t="shared" si="46"/>
        <v>6210</v>
      </c>
      <c r="P74" s="47"/>
      <c r="Q74" s="53">
        <v>0.75</v>
      </c>
      <c r="R74" s="54">
        <v>0.5</v>
      </c>
      <c r="S74" s="49">
        <f t="shared" si="47"/>
        <v>2111.4</v>
      </c>
      <c r="T74" s="49">
        <f t="shared" si="48"/>
        <v>2235.6</v>
      </c>
      <c r="U74" s="74">
        <f t="shared" si="49"/>
        <v>10557</v>
      </c>
      <c r="V74" s="84">
        <v>5400.0000000000009</v>
      </c>
      <c r="W74" s="84">
        <v>1836.0000000000005</v>
      </c>
      <c r="X74" s="84">
        <f t="shared" si="50"/>
        <v>9180.0000000000018</v>
      </c>
      <c r="Y74" s="77">
        <f t="shared" si="51"/>
        <v>1376.9999999999982</v>
      </c>
      <c r="Z74" s="78">
        <f t="shared" si="52"/>
        <v>0.14999999999999977</v>
      </c>
    </row>
    <row r="75" spans="1:26" ht="13.5" customHeight="1" x14ac:dyDescent="0.25">
      <c r="A75" s="11">
        <v>2216</v>
      </c>
      <c r="B75" s="4" t="s">
        <v>255</v>
      </c>
      <c r="C75" s="4" t="s">
        <v>259</v>
      </c>
      <c r="D75" s="4" t="s">
        <v>533</v>
      </c>
      <c r="E75" s="4" t="s">
        <v>115</v>
      </c>
      <c r="F75" s="30">
        <v>12</v>
      </c>
      <c r="G75" s="30" t="s">
        <v>594</v>
      </c>
      <c r="H75" s="32" t="s">
        <v>515</v>
      </c>
      <c r="I75" s="90"/>
      <c r="J75" s="40">
        <v>5400</v>
      </c>
      <c r="K75" s="16">
        <f t="shared" si="45"/>
        <v>32.335329341317369</v>
      </c>
      <c r="L75" s="33">
        <v>0.15</v>
      </c>
      <c r="M75" s="17"/>
      <c r="N75" s="17"/>
      <c r="O75" s="41">
        <f t="shared" si="46"/>
        <v>6210</v>
      </c>
      <c r="P75" s="47"/>
      <c r="Q75" s="53">
        <v>0.75</v>
      </c>
      <c r="R75" s="54">
        <v>0.5</v>
      </c>
      <c r="S75" s="49">
        <f t="shared" si="47"/>
        <v>2111.4</v>
      </c>
      <c r="T75" s="49">
        <f t="shared" si="48"/>
        <v>2235.6</v>
      </c>
      <c r="U75" s="74">
        <f t="shared" si="49"/>
        <v>10557</v>
      </c>
      <c r="V75" s="84">
        <v>5400.0000000000009</v>
      </c>
      <c r="W75" s="84">
        <v>1836.0000000000005</v>
      </c>
      <c r="X75" s="84">
        <f t="shared" si="50"/>
        <v>9180.0000000000018</v>
      </c>
      <c r="Y75" s="77">
        <f t="shared" si="51"/>
        <v>1376.9999999999982</v>
      </c>
      <c r="Z75" s="78">
        <f t="shared" si="52"/>
        <v>0.14999999999999977</v>
      </c>
    </row>
    <row r="76" spans="1:26" s="12" customFormat="1" ht="13.5" customHeight="1" x14ac:dyDescent="0.25">
      <c r="A76" s="11">
        <v>571</v>
      </c>
      <c r="B76" s="4" t="s">
        <v>255</v>
      </c>
      <c r="C76" s="4" t="s">
        <v>265</v>
      </c>
      <c r="D76" s="4" t="s">
        <v>533</v>
      </c>
      <c r="E76" s="4" t="s">
        <v>115</v>
      </c>
      <c r="F76" s="30">
        <v>12</v>
      </c>
      <c r="G76" s="30" t="s">
        <v>594</v>
      </c>
      <c r="H76" s="32" t="s">
        <v>515</v>
      </c>
      <c r="I76" s="90"/>
      <c r="J76" s="40">
        <v>5400</v>
      </c>
      <c r="K76" s="16">
        <f t="shared" si="45"/>
        <v>32.335329341317369</v>
      </c>
      <c r="L76" s="17">
        <v>0.15</v>
      </c>
      <c r="M76" s="17"/>
      <c r="N76" s="17"/>
      <c r="O76" s="41">
        <f t="shared" si="46"/>
        <v>6210</v>
      </c>
      <c r="P76" s="47"/>
      <c r="Q76" s="53">
        <v>0.75</v>
      </c>
      <c r="R76" s="54">
        <v>0.5</v>
      </c>
      <c r="S76" s="49">
        <f t="shared" si="47"/>
        <v>2111.4</v>
      </c>
      <c r="T76" s="49">
        <f t="shared" si="48"/>
        <v>2235.6</v>
      </c>
      <c r="U76" s="74">
        <f t="shared" si="49"/>
        <v>10557</v>
      </c>
      <c r="V76" s="84">
        <v>6210</v>
      </c>
      <c r="W76" s="84">
        <v>2111.4</v>
      </c>
      <c r="X76" s="84">
        <f t="shared" si="50"/>
        <v>10557</v>
      </c>
      <c r="Y76" s="77">
        <f t="shared" si="51"/>
        <v>0</v>
      </c>
      <c r="Z76" s="78">
        <f t="shared" si="52"/>
        <v>0</v>
      </c>
    </row>
    <row r="77" spans="1:26" s="12" customFormat="1" ht="13.5" customHeight="1" x14ac:dyDescent="0.25">
      <c r="A77" s="24">
        <v>317</v>
      </c>
      <c r="B77" s="4" t="s">
        <v>255</v>
      </c>
      <c r="C77" s="4" t="s">
        <v>258</v>
      </c>
      <c r="D77" s="4" t="s">
        <v>533</v>
      </c>
      <c r="E77" s="4" t="s">
        <v>115</v>
      </c>
      <c r="F77" s="30">
        <v>12</v>
      </c>
      <c r="G77" s="30" t="s">
        <v>594</v>
      </c>
      <c r="H77" s="32" t="s">
        <v>515</v>
      </c>
      <c r="I77" s="90"/>
      <c r="J77" s="40">
        <v>5400</v>
      </c>
      <c r="K77" s="16">
        <f t="shared" si="45"/>
        <v>32.335329341317369</v>
      </c>
      <c r="L77" s="33">
        <v>0.15</v>
      </c>
      <c r="M77" s="17"/>
      <c r="N77" s="17"/>
      <c r="O77" s="41">
        <f t="shared" si="46"/>
        <v>6210</v>
      </c>
      <c r="P77" s="47"/>
      <c r="Q77" s="53">
        <v>0.75</v>
      </c>
      <c r="R77" s="54">
        <v>0.5</v>
      </c>
      <c r="S77" s="49">
        <f t="shared" si="47"/>
        <v>2111.4</v>
      </c>
      <c r="T77" s="49">
        <f t="shared" si="48"/>
        <v>2235.6</v>
      </c>
      <c r="U77" s="74">
        <f t="shared" si="49"/>
        <v>10557</v>
      </c>
      <c r="V77" s="84">
        <v>5400.0000000000009</v>
      </c>
      <c r="W77" s="84">
        <v>1836.0000000000005</v>
      </c>
      <c r="X77" s="84">
        <f t="shared" si="50"/>
        <v>9180.0000000000018</v>
      </c>
      <c r="Y77" s="77">
        <f t="shared" si="51"/>
        <v>1376.9999999999982</v>
      </c>
      <c r="Z77" s="78">
        <f t="shared" si="52"/>
        <v>0.14999999999999977</v>
      </c>
    </row>
    <row r="78" spans="1:26" ht="13.5" customHeight="1" x14ac:dyDescent="0.25">
      <c r="A78" s="1" t="s">
        <v>266</v>
      </c>
      <c r="B78" s="2"/>
      <c r="C78" s="2"/>
      <c r="D78" s="3"/>
      <c r="E78" s="3"/>
      <c r="F78" s="3"/>
      <c r="G78" s="3"/>
      <c r="H78" s="3"/>
      <c r="I78" s="91"/>
      <c r="J78" s="14"/>
      <c r="K78" s="14"/>
      <c r="L78" s="14"/>
      <c r="M78" s="14"/>
      <c r="N78" s="14"/>
      <c r="O78" s="42"/>
      <c r="P78" s="50"/>
      <c r="Q78" s="50"/>
      <c r="R78" s="51"/>
      <c r="S78" s="52"/>
      <c r="T78" s="52"/>
      <c r="U78" s="52"/>
      <c r="V78" s="52"/>
      <c r="W78" s="52"/>
      <c r="X78" s="52"/>
      <c r="Y78" s="52"/>
      <c r="Z78" s="52"/>
    </row>
    <row r="79" spans="1:26" ht="13.5" customHeight="1" x14ac:dyDescent="0.25">
      <c r="A79" s="11">
        <v>2111</v>
      </c>
      <c r="B79" s="4" t="s">
        <v>266</v>
      </c>
      <c r="C79" s="4" t="s">
        <v>444</v>
      </c>
      <c r="D79" s="4" t="s">
        <v>534</v>
      </c>
      <c r="E79" s="4" t="s">
        <v>87</v>
      </c>
      <c r="F79" s="30">
        <v>13</v>
      </c>
      <c r="G79" s="30" t="s">
        <v>594</v>
      </c>
      <c r="H79" s="32" t="s">
        <v>515</v>
      </c>
      <c r="I79" s="90"/>
      <c r="J79" s="40">
        <v>6000</v>
      </c>
      <c r="K79" s="16">
        <f t="shared" ref="K79:K92" si="53">J79/167</f>
        <v>35.928143712574851</v>
      </c>
      <c r="L79" s="17"/>
      <c r="M79" s="33">
        <v>0.3</v>
      </c>
      <c r="N79" s="17"/>
      <c r="O79" s="41">
        <f t="shared" ref="O79:O92" si="54">(K79+(K79*L79+K79*M79+K79*N79))*167</f>
        <v>7800</v>
      </c>
      <c r="P79" s="47"/>
      <c r="Q79" s="53">
        <v>0.75</v>
      </c>
      <c r="R79" s="54">
        <v>0.5</v>
      </c>
      <c r="S79" s="49">
        <f t="shared" ref="S79:S92" si="55">O79*P79+(O79*Q79*0.36)+(O79*R79*0.14)</f>
        <v>2652</v>
      </c>
      <c r="T79" s="49">
        <f t="shared" ref="T79:T92" si="56">O79*RIGHT($T$1,3)</f>
        <v>2808</v>
      </c>
      <c r="U79" s="74">
        <f t="shared" ref="U79:U92" si="57">O79+S79+T79</f>
        <v>13260</v>
      </c>
      <c r="V79" s="84">
        <v>6900</v>
      </c>
      <c r="W79" s="84">
        <v>2346</v>
      </c>
      <c r="X79" s="84">
        <f t="shared" ref="X79:X92" si="58">V79*RIGHT($T$1,3)+V79+W79</f>
        <v>11730</v>
      </c>
      <c r="Y79" s="77">
        <f t="shared" ref="Y79:Y92" si="59">U79-X79</f>
        <v>1530</v>
      </c>
      <c r="Z79" s="78">
        <f t="shared" ref="Z79:Z92" si="60">(U79-X79)/X79</f>
        <v>0.13043478260869565</v>
      </c>
    </row>
    <row r="80" spans="1:26" ht="13.5" customHeight="1" x14ac:dyDescent="0.25">
      <c r="A80" s="11">
        <v>2229</v>
      </c>
      <c r="B80" s="4" t="s">
        <v>266</v>
      </c>
      <c r="C80" s="4" t="s">
        <v>447</v>
      </c>
      <c r="D80" s="4" t="s">
        <v>534</v>
      </c>
      <c r="E80" s="4" t="s">
        <v>87</v>
      </c>
      <c r="F80" s="30">
        <v>13</v>
      </c>
      <c r="G80" s="30" t="s">
        <v>594</v>
      </c>
      <c r="H80" s="32" t="s">
        <v>515</v>
      </c>
      <c r="I80" s="90"/>
      <c r="J80" s="40">
        <v>6000</v>
      </c>
      <c r="K80" s="16">
        <f t="shared" si="53"/>
        <v>35.928143712574851</v>
      </c>
      <c r="L80" s="17">
        <v>0.15</v>
      </c>
      <c r="M80" s="17"/>
      <c r="N80" s="17"/>
      <c r="O80" s="41">
        <f t="shared" si="54"/>
        <v>6900</v>
      </c>
      <c r="P80" s="47"/>
      <c r="Q80" s="53">
        <v>0.75</v>
      </c>
      <c r="R80" s="54">
        <v>0.5</v>
      </c>
      <c r="S80" s="49">
        <f t="shared" si="55"/>
        <v>2346</v>
      </c>
      <c r="T80" s="49">
        <f t="shared" si="56"/>
        <v>2484</v>
      </c>
      <c r="U80" s="74">
        <f t="shared" si="57"/>
        <v>11730</v>
      </c>
      <c r="V80" s="84">
        <v>6900</v>
      </c>
      <c r="W80" s="84">
        <v>2346</v>
      </c>
      <c r="X80" s="84">
        <f t="shared" si="58"/>
        <v>11730</v>
      </c>
      <c r="Y80" s="77">
        <f t="shared" si="59"/>
        <v>0</v>
      </c>
      <c r="Z80" s="78">
        <f t="shared" si="60"/>
        <v>0</v>
      </c>
    </row>
    <row r="81" spans="1:26" ht="13.5" customHeight="1" x14ac:dyDescent="0.25">
      <c r="A81" s="11">
        <v>2006</v>
      </c>
      <c r="B81" s="4" t="s">
        <v>266</v>
      </c>
      <c r="C81" s="4" t="s">
        <v>445</v>
      </c>
      <c r="D81" s="4" t="s">
        <v>534</v>
      </c>
      <c r="E81" s="4" t="s">
        <v>87</v>
      </c>
      <c r="F81" s="30">
        <v>13</v>
      </c>
      <c r="G81" s="30" t="s">
        <v>594</v>
      </c>
      <c r="H81" s="32" t="s">
        <v>515</v>
      </c>
      <c r="I81" s="90"/>
      <c r="J81" s="40">
        <v>6000</v>
      </c>
      <c r="K81" s="16">
        <f t="shared" si="53"/>
        <v>35.928143712574851</v>
      </c>
      <c r="L81" s="33">
        <v>0.15</v>
      </c>
      <c r="M81" s="17"/>
      <c r="N81" s="17"/>
      <c r="O81" s="41">
        <f t="shared" si="54"/>
        <v>6900</v>
      </c>
      <c r="P81" s="47"/>
      <c r="Q81" s="53">
        <v>0.75</v>
      </c>
      <c r="R81" s="54">
        <v>0.5</v>
      </c>
      <c r="S81" s="49">
        <f t="shared" si="55"/>
        <v>2346</v>
      </c>
      <c r="T81" s="49">
        <f t="shared" si="56"/>
        <v>2484</v>
      </c>
      <c r="U81" s="74">
        <f t="shared" si="57"/>
        <v>11730</v>
      </c>
      <c r="V81" s="84">
        <v>6000</v>
      </c>
      <c r="W81" s="84">
        <v>2040</v>
      </c>
      <c r="X81" s="84">
        <f t="shared" si="58"/>
        <v>10200</v>
      </c>
      <c r="Y81" s="77">
        <f t="shared" si="59"/>
        <v>1530</v>
      </c>
      <c r="Z81" s="78">
        <f t="shared" si="60"/>
        <v>0.15</v>
      </c>
    </row>
    <row r="82" spans="1:26" ht="13.5" customHeight="1" x14ac:dyDescent="0.25">
      <c r="A82" s="11">
        <v>2236</v>
      </c>
      <c r="B82" s="4" t="s">
        <v>266</v>
      </c>
      <c r="C82" s="4" t="s">
        <v>270</v>
      </c>
      <c r="D82" s="4" t="s">
        <v>534</v>
      </c>
      <c r="E82" s="4" t="s">
        <v>87</v>
      </c>
      <c r="F82" s="30">
        <v>13</v>
      </c>
      <c r="G82" s="30" t="s">
        <v>594</v>
      </c>
      <c r="H82" s="32" t="s">
        <v>515</v>
      </c>
      <c r="I82" s="90"/>
      <c r="J82" s="40">
        <v>6000</v>
      </c>
      <c r="K82" s="16">
        <f t="shared" si="53"/>
        <v>35.928143712574851</v>
      </c>
      <c r="L82" s="33">
        <v>0.15</v>
      </c>
      <c r="M82" s="17"/>
      <c r="N82" s="17"/>
      <c r="O82" s="41">
        <f t="shared" si="54"/>
        <v>6900</v>
      </c>
      <c r="P82" s="47"/>
      <c r="Q82" s="53">
        <v>0.75</v>
      </c>
      <c r="R82" s="54">
        <v>0.5</v>
      </c>
      <c r="S82" s="49">
        <f t="shared" si="55"/>
        <v>2346</v>
      </c>
      <c r="T82" s="49">
        <f t="shared" si="56"/>
        <v>2484</v>
      </c>
      <c r="U82" s="74">
        <f t="shared" si="57"/>
        <v>11730</v>
      </c>
      <c r="V82" s="84">
        <v>6000</v>
      </c>
      <c r="W82" s="84">
        <v>2040</v>
      </c>
      <c r="X82" s="84">
        <f t="shared" si="58"/>
        <v>10200</v>
      </c>
      <c r="Y82" s="77">
        <f t="shared" si="59"/>
        <v>1530</v>
      </c>
      <c r="Z82" s="78">
        <f t="shared" si="60"/>
        <v>0.15</v>
      </c>
    </row>
    <row r="83" spans="1:26" ht="13.5" customHeight="1" x14ac:dyDescent="0.25">
      <c r="A83" s="11">
        <v>2120</v>
      </c>
      <c r="B83" s="4" t="s">
        <v>266</v>
      </c>
      <c r="C83" s="4" t="s">
        <v>450</v>
      </c>
      <c r="D83" s="4" t="s">
        <v>534</v>
      </c>
      <c r="E83" s="4" t="s">
        <v>86</v>
      </c>
      <c r="F83" s="30">
        <v>13</v>
      </c>
      <c r="G83" s="30" t="s">
        <v>594</v>
      </c>
      <c r="H83" s="32" t="s">
        <v>515</v>
      </c>
      <c r="I83" s="90"/>
      <c r="J83" s="40">
        <v>6000</v>
      </c>
      <c r="K83" s="16">
        <f t="shared" si="53"/>
        <v>35.928143712574851</v>
      </c>
      <c r="L83" s="17">
        <v>0.15</v>
      </c>
      <c r="M83" s="17"/>
      <c r="N83" s="17"/>
      <c r="O83" s="41">
        <f t="shared" si="54"/>
        <v>6900</v>
      </c>
      <c r="P83" s="47"/>
      <c r="Q83" s="53">
        <v>0.75</v>
      </c>
      <c r="R83" s="54">
        <v>0.5</v>
      </c>
      <c r="S83" s="49">
        <f t="shared" si="55"/>
        <v>2346</v>
      </c>
      <c r="T83" s="49">
        <f t="shared" si="56"/>
        <v>2484</v>
      </c>
      <c r="U83" s="74">
        <f t="shared" si="57"/>
        <v>11730</v>
      </c>
      <c r="V83" s="84">
        <v>6900</v>
      </c>
      <c r="W83" s="84">
        <v>2346</v>
      </c>
      <c r="X83" s="84">
        <f t="shared" si="58"/>
        <v>11730</v>
      </c>
      <c r="Y83" s="77">
        <f t="shared" si="59"/>
        <v>0</v>
      </c>
      <c r="Z83" s="78">
        <f t="shared" si="60"/>
        <v>0</v>
      </c>
    </row>
    <row r="84" spans="1:26" ht="13.5" customHeight="1" x14ac:dyDescent="0.25">
      <c r="A84" s="11">
        <v>2102</v>
      </c>
      <c r="B84" s="4" t="s">
        <v>266</v>
      </c>
      <c r="C84" s="4" t="s">
        <v>446</v>
      </c>
      <c r="D84" s="4" t="s">
        <v>534</v>
      </c>
      <c r="E84" s="4" t="s">
        <v>86</v>
      </c>
      <c r="F84" s="30">
        <v>13</v>
      </c>
      <c r="G84" s="30" t="s">
        <v>594</v>
      </c>
      <c r="H84" s="32" t="s">
        <v>515</v>
      </c>
      <c r="I84" s="90"/>
      <c r="J84" s="40">
        <v>6000</v>
      </c>
      <c r="K84" s="16">
        <f t="shared" si="53"/>
        <v>35.928143712574851</v>
      </c>
      <c r="L84" s="17">
        <v>0.15</v>
      </c>
      <c r="M84" s="17"/>
      <c r="N84" s="17"/>
      <c r="O84" s="41">
        <f t="shared" si="54"/>
        <v>6900</v>
      </c>
      <c r="P84" s="47"/>
      <c r="Q84" s="53">
        <v>0.75</v>
      </c>
      <c r="R84" s="54">
        <v>0.5</v>
      </c>
      <c r="S84" s="49">
        <f t="shared" si="55"/>
        <v>2346</v>
      </c>
      <c r="T84" s="49">
        <f t="shared" si="56"/>
        <v>2484</v>
      </c>
      <c r="U84" s="74">
        <f t="shared" si="57"/>
        <v>11730</v>
      </c>
      <c r="V84" s="84">
        <v>6900</v>
      </c>
      <c r="W84" s="84">
        <v>2346</v>
      </c>
      <c r="X84" s="84">
        <f t="shared" si="58"/>
        <v>11730</v>
      </c>
      <c r="Y84" s="77">
        <f t="shared" si="59"/>
        <v>0</v>
      </c>
      <c r="Z84" s="78">
        <f t="shared" si="60"/>
        <v>0</v>
      </c>
    </row>
    <row r="85" spans="1:26" ht="13.5" customHeight="1" x14ac:dyDescent="0.25">
      <c r="A85" s="11">
        <v>557</v>
      </c>
      <c r="B85" s="4" t="s">
        <v>266</v>
      </c>
      <c r="C85" s="4" t="s">
        <v>268</v>
      </c>
      <c r="D85" s="4" t="s">
        <v>534</v>
      </c>
      <c r="E85" s="4" t="s">
        <v>86</v>
      </c>
      <c r="F85" s="30">
        <v>13</v>
      </c>
      <c r="G85" s="30" t="s">
        <v>594</v>
      </c>
      <c r="H85" s="32" t="s">
        <v>515</v>
      </c>
      <c r="I85" s="90"/>
      <c r="J85" s="40">
        <v>6000</v>
      </c>
      <c r="K85" s="16">
        <f t="shared" si="53"/>
        <v>35.928143712574851</v>
      </c>
      <c r="L85" s="17"/>
      <c r="M85" s="33">
        <v>0.3</v>
      </c>
      <c r="N85" s="17"/>
      <c r="O85" s="41">
        <f t="shared" si="54"/>
        <v>7800</v>
      </c>
      <c r="P85" s="47"/>
      <c r="Q85" s="53">
        <v>0.75</v>
      </c>
      <c r="R85" s="54">
        <v>0.5</v>
      </c>
      <c r="S85" s="49">
        <f t="shared" si="55"/>
        <v>2652</v>
      </c>
      <c r="T85" s="49">
        <f t="shared" si="56"/>
        <v>2808</v>
      </c>
      <c r="U85" s="74">
        <f t="shared" si="57"/>
        <v>13260</v>
      </c>
      <c r="V85" s="84">
        <v>6000</v>
      </c>
      <c r="W85" s="84">
        <v>2040</v>
      </c>
      <c r="X85" s="84">
        <f t="shared" si="58"/>
        <v>10200</v>
      </c>
      <c r="Y85" s="77">
        <f t="shared" si="59"/>
        <v>3060</v>
      </c>
      <c r="Z85" s="78">
        <f t="shared" si="60"/>
        <v>0.3</v>
      </c>
    </row>
    <row r="86" spans="1:26" ht="13.5" customHeight="1" x14ac:dyDescent="0.25">
      <c r="A86" s="11">
        <v>588</v>
      </c>
      <c r="B86" s="4" t="s">
        <v>266</v>
      </c>
      <c r="C86" s="4" t="s">
        <v>267</v>
      </c>
      <c r="D86" s="4" t="s">
        <v>534</v>
      </c>
      <c r="E86" s="4" t="s">
        <v>86</v>
      </c>
      <c r="F86" s="30">
        <v>13</v>
      </c>
      <c r="G86" s="30" t="s">
        <v>594</v>
      </c>
      <c r="H86" s="32" t="s">
        <v>515</v>
      </c>
      <c r="I86" s="90"/>
      <c r="J86" s="40">
        <v>6000</v>
      </c>
      <c r="K86" s="16">
        <f t="shared" si="53"/>
        <v>35.928143712574851</v>
      </c>
      <c r="L86" s="33"/>
      <c r="M86" s="33">
        <v>0.3</v>
      </c>
      <c r="N86" s="17"/>
      <c r="O86" s="41">
        <f t="shared" si="54"/>
        <v>7800</v>
      </c>
      <c r="P86" s="47"/>
      <c r="Q86" s="53">
        <v>0.75</v>
      </c>
      <c r="R86" s="54">
        <v>0.5</v>
      </c>
      <c r="S86" s="49">
        <f t="shared" si="55"/>
        <v>2652</v>
      </c>
      <c r="T86" s="49">
        <f t="shared" si="56"/>
        <v>2808</v>
      </c>
      <c r="U86" s="74">
        <f t="shared" si="57"/>
        <v>13260</v>
      </c>
      <c r="V86" s="84">
        <v>6000</v>
      </c>
      <c r="W86" s="84">
        <v>2040</v>
      </c>
      <c r="X86" s="84">
        <f t="shared" si="58"/>
        <v>10200</v>
      </c>
      <c r="Y86" s="77">
        <f t="shared" si="59"/>
        <v>3060</v>
      </c>
      <c r="Z86" s="78">
        <f t="shared" si="60"/>
        <v>0.3</v>
      </c>
    </row>
    <row r="87" spans="1:26" ht="13.5" customHeight="1" x14ac:dyDescent="0.25">
      <c r="A87" s="11">
        <v>583</v>
      </c>
      <c r="B87" s="4" t="s">
        <v>266</v>
      </c>
      <c r="C87" s="4" t="s">
        <v>269</v>
      </c>
      <c r="D87" s="4" t="s">
        <v>534</v>
      </c>
      <c r="E87" s="4" t="s">
        <v>86</v>
      </c>
      <c r="F87" s="30">
        <v>13</v>
      </c>
      <c r="G87" s="30" t="s">
        <v>594</v>
      </c>
      <c r="H87" s="32" t="s">
        <v>515</v>
      </c>
      <c r="I87" s="90"/>
      <c r="J87" s="40">
        <v>6000</v>
      </c>
      <c r="K87" s="16">
        <f t="shared" si="53"/>
        <v>35.928143712574851</v>
      </c>
      <c r="L87" s="33">
        <v>0.15</v>
      </c>
      <c r="M87" s="17"/>
      <c r="N87" s="17"/>
      <c r="O87" s="41">
        <f t="shared" si="54"/>
        <v>6900</v>
      </c>
      <c r="P87" s="47"/>
      <c r="Q87" s="53">
        <v>0.75</v>
      </c>
      <c r="R87" s="54">
        <v>0.5</v>
      </c>
      <c r="S87" s="49">
        <f t="shared" si="55"/>
        <v>2346</v>
      </c>
      <c r="T87" s="49">
        <f t="shared" si="56"/>
        <v>2484</v>
      </c>
      <c r="U87" s="74">
        <f t="shared" si="57"/>
        <v>11730</v>
      </c>
      <c r="V87" s="84">
        <v>6000</v>
      </c>
      <c r="W87" s="84">
        <v>2040</v>
      </c>
      <c r="X87" s="84">
        <f t="shared" si="58"/>
        <v>10200</v>
      </c>
      <c r="Y87" s="77">
        <f t="shared" si="59"/>
        <v>1530</v>
      </c>
      <c r="Z87" s="78">
        <f t="shared" si="60"/>
        <v>0.15</v>
      </c>
    </row>
    <row r="88" spans="1:26" ht="13.5" customHeight="1" x14ac:dyDescent="0.25">
      <c r="A88" s="11">
        <v>1834</v>
      </c>
      <c r="B88" s="4" t="s">
        <v>266</v>
      </c>
      <c r="C88" s="4" t="s">
        <v>273</v>
      </c>
      <c r="D88" s="4" t="s">
        <v>535</v>
      </c>
      <c r="E88" s="4" t="s">
        <v>117</v>
      </c>
      <c r="F88" s="30">
        <v>12</v>
      </c>
      <c r="G88" s="30" t="s">
        <v>594</v>
      </c>
      <c r="H88" s="32" t="s">
        <v>515</v>
      </c>
      <c r="I88" s="90"/>
      <c r="J88" s="40">
        <v>5400</v>
      </c>
      <c r="K88" s="16">
        <f t="shared" si="53"/>
        <v>32.335329341317369</v>
      </c>
      <c r="L88" s="17"/>
      <c r="M88" s="17"/>
      <c r="N88" s="17">
        <v>0.4</v>
      </c>
      <c r="O88" s="41">
        <f t="shared" si="54"/>
        <v>7560.0000000000009</v>
      </c>
      <c r="P88" s="47"/>
      <c r="Q88" s="53">
        <v>0.75</v>
      </c>
      <c r="R88" s="54">
        <v>0.5</v>
      </c>
      <c r="S88" s="49">
        <f t="shared" si="55"/>
        <v>2570.4000000000005</v>
      </c>
      <c r="T88" s="49">
        <f t="shared" si="56"/>
        <v>2721.6000000000004</v>
      </c>
      <c r="U88" s="74">
        <f t="shared" si="57"/>
        <v>12852.000000000002</v>
      </c>
      <c r="V88" s="84">
        <v>7560.0000000000009</v>
      </c>
      <c r="W88" s="84">
        <v>2570.4000000000005</v>
      </c>
      <c r="X88" s="84">
        <f t="shared" si="58"/>
        <v>12852.000000000004</v>
      </c>
      <c r="Y88" s="77">
        <f t="shared" si="59"/>
        <v>0</v>
      </c>
      <c r="Z88" s="78">
        <f t="shared" si="60"/>
        <v>-1.415335670359365E-16</v>
      </c>
    </row>
    <row r="89" spans="1:26" ht="13.5" customHeight="1" x14ac:dyDescent="0.25">
      <c r="A89" s="11">
        <v>2115</v>
      </c>
      <c r="B89" s="4" t="s">
        <v>266</v>
      </c>
      <c r="C89" s="4" t="s">
        <v>449</v>
      </c>
      <c r="D89" s="4" t="s">
        <v>535</v>
      </c>
      <c r="E89" s="4" t="s">
        <v>117</v>
      </c>
      <c r="F89" s="30">
        <v>12</v>
      </c>
      <c r="G89" s="30" t="s">
        <v>594</v>
      </c>
      <c r="H89" s="32" t="s">
        <v>515</v>
      </c>
      <c r="I89" s="90"/>
      <c r="J89" s="40">
        <v>5400</v>
      </c>
      <c r="K89" s="16">
        <f t="shared" si="53"/>
        <v>32.335329341317369</v>
      </c>
      <c r="L89" s="17"/>
      <c r="M89" s="17">
        <v>0.3</v>
      </c>
      <c r="N89" s="17"/>
      <c r="O89" s="41">
        <f t="shared" si="54"/>
        <v>7020.0000000000009</v>
      </c>
      <c r="P89" s="47"/>
      <c r="Q89" s="53">
        <v>0.75</v>
      </c>
      <c r="R89" s="54">
        <v>0.5</v>
      </c>
      <c r="S89" s="49">
        <f t="shared" si="55"/>
        <v>2386.8000000000002</v>
      </c>
      <c r="T89" s="49">
        <f t="shared" si="56"/>
        <v>2527.2000000000003</v>
      </c>
      <c r="U89" s="74">
        <f t="shared" si="57"/>
        <v>11934.000000000002</v>
      </c>
      <c r="V89" s="84">
        <v>7020.0000000000009</v>
      </c>
      <c r="W89" s="84">
        <v>2386.8000000000002</v>
      </c>
      <c r="X89" s="84">
        <f t="shared" si="58"/>
        <v>11934</v>
      </c>
      <c r="Y89" s="77">
        <f t="shared" si="59"/>
        <v>0</v>
      </c>
      <c r="Z89" s="78">
        <f t="shared" si="60"/>
        <v>1.5242076450023937E-16</v>
      </c>
    </row>
    <row r="90" spans="1:26" ht="13.5" customHeight="1" x14ac:dyDescent="0.25">
      <c r="A90" s="11">
        <v>2104</v>
      </c>
      <c r="B90" s="4" t="s">
        <v>266</v>
      </c>
      <c r="C90" s="4" t="s">
        <v>448</v>
      </c>
      <c r="D90" s="4" t="s">
        <v>535</v>
      </c>
      <c r="E90" s="4" t="s">
        <v>117</v>
      </c>
      <c r="F90" s="30">
        <v>12</v>
      </c>
      <c r="G90" s="30" t="s">
        <v>594</v>
      </c>
      <c r="H90" s="32" t="s">
        <v>515</v>
      </c>
      <c r="I90" s="90"/>
      <c r="J90" s="40">
        <v>5400</v>
      </c>
      <c r="K90" s="16">
        <f t="shared" si="53"/>
        <v>32.335329341317369</v>
      </c>
      <c r="L90" s="17"/>
      <c r="M90" s="17">
        <v>0.3</v>
      </c>
      <c r="N90" s="17"/>
      <c r="O90" s="41">
        <f t="shared" si="54"/>
        <v>7020.0000000000009</v>
      </c>
      <c r="P90" s="47"/>
      <c r="Q90" s="53">
        <v>0.75</v>
      </c>
      <c r="R90" s="54">
        <v>0.5</v>
      </c>
      <c r="S90" s="49">
        <f t="shared" si="55"/>
        <v>2386.8000000000002</v>
      </c>
      <c r="T90" s="49">
        <f t="shared" si="56"/>
        <v>2527.2000000000003</v>
      </c>
      <c r="U90" s="74">
        <f t="shared" si="57"/>
        <v>11934.000000000002</v>
      </c>
      <c r="V90" s="84">
        <v>7020.0000000000009</v>
      </c>
      <c r="W90" s="84">
        <v>2386.8000000000002</v>
      </c>
      <c r="X90" s="84">
        <f t="shared" si="58"/>
        <v>11934</v>
      </c>
      <c r="Y90" s="77">
        <f t="shared" si="59"/>
        <v>0</v>
      </c>
      <c r="Z90" s="78">
        <f t="shared" si="60"/>
        <v>1.5242076450023937E-16</v>
      </c>
    </row>
    <row r="91" spans="1:26" ht="13.5" customHeight="1" x14ac:dyDescent="0.25">
      <c r="A91" s="11">
        <v>2130</v>
      </c>
      <c r="B91" s="4" t="s">
        <v>266</v>
      </c>
      <c r="C91" s="4" t="s">
        <v>271</v>
      </c>
      <c r="D91" s="4" t="s">
        <v>535</v>
      </c>
      <c r="E91" s="4" t="s">
        <v>117</v>
      </c>
      <c r="F91" s="30">
        <v>12</v>
      </c>
      <c r="G91" s="30" t="s">
        <v>594</v>
      </c>
      <c r="H91" s="32" t="s">
        <v>515</v>
      </c>
      <c r="I91" s="90"/>
      <c r="J91" s="40">
        <v>5400</v>
      </c>
      <c r="K91" s="16">
        <f t="shared" si="53"/>
        <v>32.335329341317369</v>
      </c>
      <c r="L91" s="17"/>
      <c r="M91" s="17">
        <v>0.3</v>
      </c>
      <c r="N91" s="17"/>
      <c r="O91" s="41">
        <f t="shared" si="54"/>
        <v>7020.0000000000009</v>
      </c>
      <c r="P91" s="47"/>
      <c r="Q91" s="53">
        <v>0.75</v>
      </c>
      <c r="R91" s="54">
        <v>0.5</v>
      </c>
      <c r="S91" s="49">
        <f t="shared" si="55"/>
        <v>2386.8000000000002</v>
      </c>
      <c r="T91" s="49">
        <f t="shared" si="56"/>
        <v>2527.2000000000003</v>
      </c>
      <c r="U91" s="74">
        <f t="shared" si="57"/>
        <v>11934.000000000002</v>
      </c>
      <c r="V91" s="84">
        <v>7020.0000000000009</v>
      </c>
      <c r="W91" s="84">
        <v>2386.8000000000002</v>
      </c>
      <c r="X91" s="84">
        <f t="shared" si="58"/>
        <v>11934</v>
      </c>
      <c r="Y91" s="77">
        <f t="shared" si="59"/>
        <v>0</v>
      </c>
      <c r="Z91" s="78">
        <f t="shared" si="60"/>
        <v>1.5242076450023937E-16</v>
      </c>
    </row>
    <row r="92" spans="1:26" ht="13.5" customHeight="1" x14ac:dyDescent="0.25">
      <c r="A92" s="11">
        <v>473</v>
      </c>
      <c r="B92" s="4" t="s">
        <v>266</v>
      </c>
      <c r="C92" s="4" t="s">
        <v>272</v>
      </c>
      <c r="D92" s="4" t="s">
        <v>535</v>
      </c>
      <c r="E92" s="4" t="s">
        <v>117</v>
      </c>
      <c r="F92" s="30">
        <v>12</v>
      </c>
      <c r="G92" s="30" t="s">
        <v>594</v>
      </c>
      <c r="H92" s="32" t="s">
        <v>515</v>
      </c>
      <c r="I92" s="90"/>
      <c r="J92" s="40">
        <v>5400</v>
      </c>
      <c r="K92" s="16">
        <f t="shared" si="53"/>
        <v>32.335329341317369</v>
      </c>
      <c r="L92" s="17"/>
      <c r="M92" s="17">
        <v>0.3</v>
      </c>
      <c r="N92" s="17"/>
      <c r="O92" s="41">
        <f t="shared" si="54"/>
        <v>7020.0000000000009</v>
      </c>
      <c r="P92" s="47"/>
      <c r="Q92" s="53">
        <v>0.75</v>
      </c>
      <c r="R92" s="54">
        <v>0.5</v>
      </c>
      <c r="S92" s="49">
        <f t="shared" si="55"/>
        <v>2386.8000000000002</v>
      </c>
      <c r="T92" s="49">
        <f t="shared" si="56"/>
        <v>2527.2000000000003</v>
      </c>
      <c r="U92" s="74">
        <f t="shared" si="57"/>
        <v>11934.000000000002</v>
      </c>
      <c r="V92" s="84">
        <v>7020.0000000000009</v>
      </c>
      <c r="W92" s="84">
        <v>2386.8000000000002</v>
      </c>
      <c r="X92" s="84">
        <f t="shared" si="58"/>
        <v>11934</v>
      </c>
      <c r="Y92" s="77">
        <f t="shared" si="59"/>
        <v>0</v>
      </c>
      <c r="Z92" s="78">
        <f t="shared" si="60"/>
        <v>1.5242076450023937E-16</v>
      </c>
    </row>
    <row r="93" spans="1:26" ht="13.5" customHeight="1" x14ac:dyDescent="0.25">
      <c r="A93" s="1" t="s">
        <v>274</v>
      </c>
      <c r="B93" s="2"/>
      <c r="C93" s="2"/>
      <c r="D93" s="3"/>
      <c r="E93" s="3"/>
      <c r="F93" s="3"/>
      <c r="G93" s="3"/>
      <c r="H93" s="3"/>
      <c r="I93" s="91"/>
      <c r="J93" s="14"/>
      <c r="K93" s="14"/>
      <c r="L93" s="14"/>
      <c r="M93" s="14"/>
      <c r="N93" s="14"/>
      <c r="O93" s="42"/>
      <c r="P93" s="50"/>
      <c r="Q93" s="50"/>
      <c r="R93" s="51"/>
      <c r="S93" s="52"/>
      <c r="T93" s="52"/>
      <c r="U93" s="52"/>
      <c r="V93" s="52"/>
      <c r="W93" s="52"/>
      <c r="X93" s="52"/>
      <c r="Y93" s="52"/>
      <c r="Z93" s="52"/>
    </row>
    <row r="94" spans="1:26" s="12" customFormat="1" ht="13.5" customHeight="1" x14ac:dyDescent="0.25">
      <c r="A94" s="11">
        <v>248</v>
      </c>
      <c r="B94" s="4" t="s">
        <v>274</v>
      </c>
      <c r="C94" s="4" t="s">
        <v>275</v>
      </c>
      <c r="D94" s="4" t="s">
        <v>520</v>
      </c>
      <c r="E94" s="4" t="s">
        <v>125</v>
      </c>
      <c r="F94" s="30">
        <v>14</v>
      </c>
      <c r="G94" s="30" t="s">
        <v>594</v>
      </c>
      <c r="H94" s="32" t="s">
        <v>512</v>
      </c>
      <c r="I94" s="90"/>
      <c r="J94" s="40">
        <v>7800</v>
      </c>
      <c r="K94" s="13">
        <f>IF(F94=8,J94/2,J94)</f>
        <v>7800</v>
      </c>
      <c r="L94" s="17"/>
      <c r="M94" s="17"/>
      <c r="N94" s="17">
        <v>0.4</v>
      </c>
      <c r="O94" s="41">
        <f>K94+(K94*L94+K94*M94+K94*N94)</f>
        <v>10920</v>
      </c>
      <c r="P94" s="47"/>
      <c r="Q94" s="47"/>
      <c r="R94" s="48"/>
      <c r="S94" s="49">
        <f t="shared" ref="S94:S106" si="61">O94*P94+(O94*Q94*0.36)+(O94*R94*0.14)</f>
        <v>0</v>
      </c>
      <c r="T94" s="49">
        <f t="shared" ref="T94:T106" si="62">O94*RIGHT($T$1,3)</f>
        <v>3931.2</v>
      </c>
      <c r="U94" s="74">
        <f t="shared" ref="U94:U106" si="63">O94+S94+T94</f>
        <v>14851.2</v>
      </c>
      <c r="V94" s="84">
        <v>10920</v>
      </c>
      <c r="W94" s="84">
        <v>0</v>
      </c>
      <c r="X94" s="84">
        <f t="shared" ref="X94:X106" si="64">V94*RIGHT($T$1,3)+V94+W94</f>
        <v>14851.2</v>
      </c>
      <c r="Y94" s="77">
        <f t="shared" ref="Y94:Y106" si="65">U94-X94</f>
        <v>0</v>
      </c>
      <c r="Z94" s="78">
        <f t="shared" ref="Z94:Z106" si="66">(U94-X94)/X94</f>
        <v>0</v>
      </c>
    </row>
    <row r="95" spans="1:26" ht="13.5" customHeight="1" x14ac:dyDescent="0.25">
      <c r="A95" s="11">
        <v>467</v>
      </c>
      <c r="B95" s="4" t="s">
        <v>274</v>
      </c>
      <c r="C95" s="4" t="s">
        <v>276</v>
      </c>
      <c r="D95" s="4" t="s">
        <v>520</v>
      </c>
      <c r="E95" s="4" t="s">
        <v>46</v>
      </c>
      <c r="F95" s="30">
        <v>13</v>
      </c>
      <c r="G95" s="30" t="s">
        <v>594</v>
      </c>
      <c r="H95" s="32" t="s">
        <v>511</v>
      </c>
      <c r="I95" s="90"/>
      <c r="J95" s="40">
        <v>6200</v>
      </c>
      <c r="K95" s="13">
        <f>IF(F95=8,J95/2,J95)</f>
        <v>6200</v>
      </c>
      <c r="L95" s="17"/>
      <c r="M95" s="17"/>
      <c r="N95" s="33">
        <v>0.4</v>
      </c>
      <c r="O95" s="41">
        <f>K95+(K95*L95+K95*M95+K95*N95)</f>
        <v>8680</v>
      </c>
      <c r="P95" s="47"/>
      <c r="Q95" s="47"/>
      <c r="R95" s="48"/>
      <c r="S95" s="49">
        <f t="shared" si="61"/>
        <v>0</v>
      </c>
      <c r="T95" s="49">
        <f t="shared" si="62"/>
        <v>3124.7999999999997</v>
      </c>
      <c r="U95" s="74">
        <f t="shared" si="63"/>
        <v>11804.8</v>
      </c>
      <c r="V95" s="84">
        <v>8060</v>
      </c>
      <c r="W95" s="84">
        <v>0</v>
      </c>
      <c r="X95" s="84">
        <f t="shared" si="64"/>
        <v>10961.6</v>
      </c>
      <c r="Y95" s="77">
        <f t="shared" si="65"/>
        <v>843.19999999999891</v>
      </c>
      <c r="Z95" s="78">
        <f t="shared" si="66"/>
        <v>7.6923076923076816E-2</v>
      </c>
    </row>
    <row r="96" spans="1:26" ht="13.5" customHeight="1" x14ac:dyDescent="0.25">
      <c r="A96" s="11">
        <v>48</v>
      </c>
      <c r="B96" s="4" t="s">
        <v>274</v>
      </c>
      <c r="C96" s="4" t="s">
        <v>279</v>
      </c>
      <c r="D96" s="4" t="s">
        <v>536</v>
      </c>
      <c r="E96" s="4" t="s">
        <v>93</v>
      </c>
      <c r="F96" s="30">
        <v>12</v>
      </c>
      <c r="G96" s="30" t="s">
        <v>594</v>
      </c>
      <c r="H96" s="32" t="s">
        <v>514</v>
      </c>
      <c r="I96" s="90"/>
      <c r="J96" s="40">
        <v>5400</v>
      </c>
      <c r="K96" s="16">
        <f t="shared" ref="K96:K106" si="67">J96/167</f>
        <v>32.335329341317369</v>
      </c>
      <c r="L96" s="33">
        <v>0.15</v>
      </c>
      <c r="M96" s="17"/>
      <c r="N96" s="17"/>
      <c r="O96" s="41">
        <f t="shared" ref="O96:O106" si="68">(K96+(K96*L96+K96*M96+K96*N96))*167</f>
        <v>6210</v>
      </c>
      <c r="P96" s="47"/>
      <c r="Q96" s="53">
        <v>0.75</v>
      </c>
      <c r="R96" s="54">
        <v>0.5</v>
      </c>
      <c r="S96" s="49">
        <f t="shared" si="61"/>
        <v>2111.4</v>
      </c>
      <c r="T96" s="49">
        <f t="shared" si="62"/>
        <v>2235.6</v>
      </c>
      <c r="U96" s="74">
        <f t="shared" si="63"/>
        <v>10557</v>
      </c>
      <c r="V96" s="84">
        <v>5400.0000000000009</v>
      </c>
      <c r="W96" s="84">
        <v>1836.0000000000005</v>
      </c>
      <c r="X96" s="84">
        <f t="shared" si="64"/>
        <v>9180.0000000000018</v>
      </c>
      <c r="Y96" s="77">
        <f t="shared" si="65"/>
        <v>1376.9999999999982</v>
      </c>
      <c r="Z96" s="78">
        <f t="shared" si="66"/>
        <v>0.14999999999999977</v>
      </c>
    </row>
    <row r="97" spans="1:26" ht="13.5" customHeight="1" x14ac:dyDescent="0.25">
      <c r="A97" s="11">
        <v>540</v>
      </c>
      <c r="B97" s="4" t="s">
        <v>274</v>
      </c>
      <c r="C97" s="4" t="s">
        <v>281</v>
      </c>
      <c r="D97" s="4" t="s">
        <v>536</v>
      </c>
      <c r="E97" s="4" t="s">
        <v>93</v>
      </c>
      <c r="F97" s="30">
        <v>12</v>
      </c>
      <c r="G97" s="30" t="s">
        <v>594</v>
      </c>
      <c r="H97" s="32" t="s">
        <v>514</v>
      </c>
      <c r="I97" s="90"/>
      <c r="J97" s="40">
        <v>5400</v>
      </c>
      <c r="K97" s="16">
        <f t="shared" si="67"/>
        <v>32.335329341317369</v>
      </c>
      <c r="L97" s="17"/>
      <c r="M97" s="33">
        <v>0.3</v>
      </c>
      <c r="N97" s="17"/>
      <c r="O97" s="41">
        <f t="shared" si="68"/>
        <v>7020.0000000000009</v>
      </c>
      <c r="P97" s="47"/>
      <c r="Q97" s="53">
        <v>0.75</v>
      </c>
      <c r="R97" s="54">
        <v>0.5</v>
      </c>
      <c r="S97" s="49">
        <f t="shared" si="61"/>
        <v>2386.8000000000002</v>
      </c>
      <c r="T97" s="49">
        <f t="shared" si="62"/>
        <v>2527.2000000000003</v>
      </c>
      <c r="U97" s="74">
        <f t="shared" si="63"/>
        <v>11934.000000000002</v>
      </c>
      <c r="V97" s="84">
        <v>5400.0000000000009</v>
      </c>
      <c r="W97" s="84">
        <v>1836.0000000000005</v>
      </c>
      <c r="X97" s="84">
        <f t="shared" si="64"/>
        <v>9180.0000000000018</v>
      </c>
      <c r="Y97" s="77">
        <f t="shared" si="65"/>
        <v>2754</v>
      </c>
      <c r="Z97" s="78">
        <f t="shared" si="66"/>
        <v>0.29999999999999993</v>
      </c>
    </row>
    <row r="98" spans="1:26" ht="13.5" customHeight="1" x14ac:dyDescent="0.25">
      <c r="A98" s="11">
        <v>595</v>
      </c>
      <c r="B98" s="4" t="s">
        <v>274</v>
      </c>
      <c r="C98" s="4" t="s">
        <v>282</v>
      </c>
      <c r="D98" s="4" t="s">
        <v>536</v>
      </c>
      <c r="E98" s="4" t="s">
        <v>93</v>
      </c>
      <c r="F98" s="30">
        <v>12</v>
      </c>
      <c r="G98" s="30" t="s">
        <v>594</v>
      </c>
      <c r="H98" s="32" t="s">
        <v>514</v>
      </c>
      <c r="I98" s="90"/>
      <c r="J98" s="40">
        <v>5400</v>
      </c>
      <c r="K98" s="16">
        <f t="shared" si="67"/>
        <v>32.335329341317369</v>
      </c>
      <c r="L98" s="17"/>
      <c r="M98" s="33">
        <v>0.3</v>
      </c>
      <c r="N98" s="17"/>
      <c r="O98" s="41">
        <f t="shared" si="68"/>
        <v>7020.0000000000009</v>
      </c>
      <c r="P98" s="47"/>
      <c r="Q98" s="53">
        <v>0.75</v>
      </c>
      <c r="R98" s="54">
        <v>0.5</v>
      </c>
      <c r="S98" s="49">
        <f t="shared" si="61"/>
        <v>2386.8000000000002</v>
      </c>
      <c r="T98" s="49">
        <f t="shared" si="62"/>
        <v>2527.2000000000003</v>
      </c>
      <c r="U98" s="74">
        <f t="shared" si="63"/>
        <v>11934.000000000002</v>
      </c>
      <c r="V98" s="84">
        <v>5400.0000000000009</v>
      </c>
      <c r="W98" s="84">
        <v>1836.0000000000005</v>
      </c>
      <c r="X98" s="84">
        <f t="shared" si="64"/>
        <v>9180.0000000000018</v>
      </c>
      <c r="Y98" s="77">
        <f t="shared" si="65"/>
        <v>2754</v>
      </c>
      <c r="Z98" s="78">
        <f t="shared" si="66"/>
        <v>0.29999999999999993</v>
      </c>
    </row>
    <row r="99" spans="1:26" ht="13.5" customHeight="1" x14ac:dyDescent="0.25">
      <c r="A99" s="11">
        <v>624</v>
      </c>
      <c r="B99" s="4" t="s">
        <v>274</v>
      </c>
      <c r="C99" s="4" t="s">
        <v>451</v>
      </c>
      <c r="D99" s="4" t="s">
        <v>536</v>
      </c>
      <c r="E99" s="4" t="s">
        <v>93</v>
      </c>
      <c r="F99" s="30">
        <v>12</v>
      </c>
      <c r="G99" s="30" t="s">
        <v>594</v>
      </c>
      <c r="H99" s="32" t="s">
        <v>514</v>
      </c>
      <c r="I99" s="90"/>
      <c r="J99" s="40">
        <v>5400</v>
      </c>
      <c r="K99" s="16">
        <f t="shared" si="67"/>
        <v>32.335329341317369</v>
      </c>
      <c r="L99" s="33">
        <v>0.15</v>
      </c>
      <c r="M99" s="17"/>
      <c r="N99" s="17"/>
      <c r="O99" s="41">
        <f t="shared" si="68"/>
        <v>6210</v>
      </c>
      <c r="P99" s="47"/>
      <c r="Q99" s="53">
        <v>0.75</v>
      </c>
      <c r="R99" s="54">
        <v>0.5</v>
      </c>
      <c r="S99" s="49">
        <f t="shared" si="61"/>
        <v>2111.4</v>
      </c>
      <c r="T99" s="49">
        <f t="shared" si="62"/>
        <v>2235.6</v>
      </c>
      <c r="U99" s="74">
        <f t="shared" si="63"/>
        <v>10557</v>
      </c>
      <c r="V99" s="84">
        <v>5400.0000000000009</v>
      </c>
      <c r="W99" s="84">
        <v>1836.0000000000005</v>
      </c>
      <c r="X99" s="84">
        <f t="shared" si="64"/>
        <v>9180.0000000000018</v>
      </c>
      <c r="Y99" s="77">
        <f t="shared" si="65"/>
        <v>1376.9999999999982</v>
      </c>
      <c r="Z99" s="78">
        <f t="shared" si="66"/>
        <v>0.14999999999999977</v>
      </c>
    </row>
    <row r="100" spans="1:26" ht="13.5" customHeight="1" x14ac:dyDescent="0.25">
      <c r="A100" s="11">
        <v>178</v>
      </c>
      <c r="B100" s="4" t="s">
        <v>274</v>
      </c>
      <c r="C100" s="4" t="s">
        <v>277</v>
      </c>
      <c r="D100" s="4" t="s">
        <v>536</v>
      </c>
      <c r="E100" s="4" t="s">
        <v>93</v>
      </c>
      <c r="F100" s="30">
        <v>12</v>
      </c>
      <c r="G100" s="30" t="s">
        <v>594</v>
      </c>
      <c r="H100" s="32" t="s">
        <v>514</v>
      </c>
      <c r="I100" s="90"/>
      <c r="J100" s="40">
        <v>5400</v>
      </c>
      <c r="K100" s="16">
        <f t="shared" si="67"/>
        <v>32.335329341317369</v>
      </c>
      <c r="L100" s="17"/>
      <c r="M100" s="33">
        <v>0.3</v>
      </c>
      <c r="N100" s="17"/>
      <c r="O100" s="41">
        <f t="shared" si="68"/>
        <v>7020.0000000000009</v>
      </c>
      <c r="P100" s="47"/>
      <c r="Q100" s="53">
        <v>0.75</v>
      </c>
      <c r="R100" s="54">
        <v>0.5</v>
      </c>
      <c r="S100" s="49">
        <f t="shared" si="61"/>
        <v>2386.8000000000002</v>
      </c>
      <c r="T100" s="49">
        <f t="shared" si="62"/>
        <v>2527.2000000000003</v>
      </c>
      <c r="U100" s="74">
        <f t="shared" si="63"/>
        <v>11934.000000000002</v>
      </c>
      <c r="V100" s="84">
        <v>5400.0000000000009</v>
      </c>
      <c r="W100" s="84">
        <v>1836.0000000000005</v>
      </c>
      <c r="X100" s="84">
        <f t="shared" si="64"/>
        <v>9180.0000000000018</v>
      </c>
      <c r="Y100" s="77">
        <f t="shared" si="65"/>
        <v>2754</v>
      </c>
      <c r="Z100" s="78">
        <f t="shared" si="66"/>
        <v>0.29999999999999993</v>
      </c>
    </row>
    <row r="101" spans="1:26" ht="13.5" customHeight="1" x14ac:dyDescent="0.25">
      <c r="A101" s="11">
        <v>454</v>
      </c>
      <c r="B101" s="4" t="s">
        <v>274</v>
      </c>
      <c r="C101" s="4" t="s">
        <v>278</v>
      </c>
      <c r="D101" s="4" t="s">
        <v>536</v>
      </c>
      <c r="E101" s="4" t="s">
        <v>93</v>
      </c>
      <c r="F101" s="30">
        <v>12</v>
      </c>
      <c r="G101" s="30" t="s">
        <v>594</v>
      </c>
      <c r="H101" s="32" t="s">
        <v>514</v>
      </c>
      <c r="I101" s="90"/>
      <c r="J101" s="40">
        <v>5400</v>
      </c>
      <c r="K101" s="16">
        <f t="shared" si="67"/>
        <v>32.335329341317369</v>
      </c>
      <c r="L101" s="17"/>
      <c r="M101" s="33">
        <v>0.3</v>
      </c>
      <c r="N101" s="17"/>
      <c r="O101" s="41">
        <f t="shared" si="68"/>
        <v>7020.0000000000009</v>
      </c>
      <c r="P101" s="47"/>
      <c r="Q101" s="53">
        <v>0.75</v>
      </c>
      <c r="R101" s="54">
        <v>0.5</v>
      </c>
      <c r="S101" s="49">
        <f t="shared" si="61"/>
        <v>2386.8000000000002</v>
      </c>
      <c r="T101" s="49">
        <f t="shared" si="62"/>
        <v>2527.2000000000003</v>
      </c>
      <c r="U101" s="74">
        <f t="shared" si="63"/>
        <v>11934.000000000002</v>
      </c>
      <c r="V101" s="84">
        <v>5400.0000000000009</v>
      </c>
      <c r="W101" s="84">
        <v>1836.0000000000005</v>
      </c>
      <c r="X101" s="84">
        <f t="shared" si="64"/>
        <v>9180.0000000000018</v>
      </c>
      <c r="Y101" s="77">
        <f t="shared" si="65"/>
        <v>2754</v>
      </c>
      <c r="Z101" s="78">
        <f t="shared" si="66"/>
        <v>0.29999999999999993</v>
      </c>
    </row>
    <row r="102" spans="1:26" ht="13.5" customHeight="1" x14ac:dyDescent="0.25">
      <c r="A102" s="11">
        <v>609</v>
      </c>
      <c r="B102" s="4" t="s">
        <v>274</v>
      </c>
      <c r="C102" s="4" t="s">
        <v>280</v>
      </c>
      <c r="D102" s="4" t="s">
        <v>536</v>
      </c>
      <c r="E102" s="4" t="s">
        <v>93</v>
      </c>
      <c r="F102" s="30">
        <v>12</v>
      </c>
      <c r="G102" s="30" t="s">
        <v>594</v>
      </c>
      <c r="H102" s="32" t="s">
        <v>514</v>
      </c>
      <c r="I102" s="90"/>
      <c r="J102" s="40">
        <v>5400</v>
      </c>
      <c r="K102" s="16">
        <f t="shared" si="67"/>
        <v>32.335329341317369</v>
      </c>
      <c r="L102" s="33">
        <v>0.15</v>
      </c>
      <c r="M102" s="17"/>
      <c r="N102" s="17"/>
      <c r="O102" s="41">
        <f t="shared" si="68"/>
        <v>6210</v>
      </c>
      <c r="P102" s="47"/>
      <c r="Q102" s="53">
        <v>0.75</v>
      </c>
      <c r="R102" s="54">
        <v>0.5</v>
      </c>
      <c r="S102" s="49">
        <f t="shared" si="61"/>
        <v>2111.4</v>
      </c>
      <c r="T102" s="49">
        <f t="shared" si="62"/>
        <v>2235.6</v>
      </c>
      <c r="U102" s="74">
        <f t="shared" si="63"/>
        <v>10557</v>
      </c>
      <c r="V102" s="84">
        <v>5400.0000000000009</v>
      </c>
      <c r="W102" s="84">
        <v>1836.0000000000005</v>
      </c>
      <c r="X102" s="84">
        <f t="shared" si="64"/>
        <v>9180.0000000000018</v>
      </c>
      <c r="Y102" s="77">
        <f t="shared" si="65"/>
        <v>1376.9999999999982</v>
      </c>
      <c r="Z102" s="78">
        <f t="shared" si="66"/>
        <v>0.14999999999999977</v>
      </c>
    </row>
    <row r="103" spans="1:26" ht="13.5" customHeight="1" x14ac:dyDescent="0.25">
      <c r="A103" s="11">
        <v>514</v>
      </c>
      <c r="B103" s="4" t="s">
        <v>274</v>
      </c>
      <c r="C103" s="36" t="s">
        <v>283</v>
      </c>
      <c r="D103" s="4" t="s">
        <v>536</v>
      </c>
      <c r="E103" s="4" t="s">
        <v>93</v>
      </c>
      <c r="F103" s="30">
        <v>12</v>
      </c>
      <c r="G103" s="30" t="s">
        <v>594</v>
      </c>
      <c r="H103" s="32" t="s">
        <v>514</v>
      </c>
      <c r="I103" s="90"/>
      <c r="J103" s="40">
        <v>5400</v>
      </c>
      <c r="K103" s="16">
        <f t="shared" si="67"/>
        <v>32.335329341317369</v>
      </c>
      <c r="L103" s="17"/>
      <c r="M103" s="33">
        <v>0.3</v>
      </c>
      <c r="N103" s="17"/>
      <c r="O103" s="41">
        <f t="shared" si="68"/>
        <v>7020.0000000000009</v>
      </c>
      <c r="P103" s="47"/>
      <c r="Q103" s="53">
        <v>0.75</v>
      </c>
      <c r="R103" s="54">
        <v>0.5</v>
      </c>
      <c r="S103" s="49">
        <f t="shared" si="61"/>
        <v>2386.8000000000002</v>
      </c>
      <c r="T103" s="49">
        <f t="shared" si="62"/>
        <v>2527.2000000000003</v>
      </c>
      <c r="U103" s="74">
        <f t="shared" si="63"/>
        <v>11934.000000000002</v>
      </c>
      <c r="V103" s="84">
        <v>5400.0000000000009</v>
      </c>
      <c r="W103" s="84">
        <v>1836.0000000000005</v>
      </c>
      <c r="X103" s="84">
        <f t="shared" si="64"/>
        <v>9180.0000000000018</v>
      </c>
      <c r="Y103" s="77">
        <f t="shared" si="65"/>
        <v>2754</v>
      </c>
      <c r="Z103" s="78">
        <f t="shared" si="66"/>
        <v>0.29999999999999993</v>
      </c>
    </row>
    <row r="104" spans="1:26" ht="13.5" customHeight="1" x14ac:dyDescent="0.25">
      <c r="A104" s="11">
        <v>585</v>
      </c>
      <c r="B104" s="4" t="s">
        <v>274</v>
      </c>
      <c r="C104" s="4"/>
      <c r="D104" s="4" t="s">
        <v>537</v>
      </c>
      <c r="E104" s="4" t="s">
        <v>108</v>
      </c>
      <c r="F104" s="30">
        <v>9</v>
      </c>
      <c r="G104" s="30" t="s">
        <v>594</v>
      </c>
      <c r="H104" s="32" t="s">
        <v>514</v>
      </c>
      <c r="I104" s="90"/>
      <c r="J104" s="40">
        <v>3600</v>
      </c>
      <c r="K104" s="16">
        <f t="shared" si="67"/>
        <v>21.556886227544911</v>
      </c>
      <c r="L104" s="17"/>
      <c r="M104" s="17"/>
      <c r="N104" s="17"/>
      <c r="O104" s="41">
        <f t="shared" si="68"/>
        <v>3600</v>
      </c>
      <c r="P104" s="47"/>
      <c r="Q104" s="53"/>
      <c r="R104" s="54">
        <v>0.5</v>
      </c>
      <c r="S104" s="49">
        <f t="shared" si="61"/>
        <v>252.00000000000003</v>
      </c>
      <c r="T104" s="49">
        <f t="shared" si="62"/>
        <v>1296</v>
      </c>
      <c r="U104" s="74">
        <f t="shared" si="63"/>
        <v>5148</v>
      </c>
      <c r="V104" s="84">
        <v>3600</v>
      </c>
      <c r="W104" s="84">
        <v>252.00000000000003</v>
      </c>
      <c r="X104" s="84">
        <f t="shared" si="64"/>
        <v>5148</v>
      </c>
      <c r="Y104" s="77">
        <f t="shared" si="65"/>
        <v>0</v>
      </c>
      <c r="Z104" s="78">
        <f t="shared" si="66"/>
        <v>0</v>
      </c>
    </row>
    <row r="105" spans="1:26" ht="13.5" customHeight="1" x14ac:dyDescent="0.25">
      <c r="A105" s="11">
        <v>574</v>
      </c>
      <c r="B105" s="4" t="s">
        <v>274</v>
      </c>
      <c r="C105" s="4"/>
      <c r="D105" s="4" t="s">
        <v>537</v>
      </c>
      <c r="E105" s="4" t="s">
        <v>108</v>
      </c>
      <c r="F105" s="30">
        <v>9</v>
      </c>
      <c r="G105" s="30" t="s">
        <v>594</v>
      </c>
      <c r="H105" s="32" t="s">
        <v>514</v>
      </c>
      <c r="I105" s="90"/>
      <c r="J105" s="40">
        <v>3600</v>
      </c>
      <c r="K105" s="16">
        <f t="shared" si="67"/>
        <v>21.556886227544911</v>
      </c>
      <c r="L105" s="17"/>
      <c r="M105" s="17"/>
      <c r="N105" s="17"/>
      <c r="O105" s="41">
        <f t="shared" si="68"/>
        <v>3600</v>
      </c>
      <c r="P105" s="47"/>
      <c r="Q105" s="53"/>
      <c r="R105" s="54">
        <v>0.5</v>
      </c>
      <c r="S105" s="49">
        <f t="shared" si="61"/>
        <v>252.00000000000003</v>
      </c>
      <c r="T105" s="49">
        <f t="shared" si="62"/>
        <v>1296</v>
      </c>
      <c r="U105" s="74">
        <f t="shared" si="63"/>
        <v>5148</v>
      </c>
      <c r="V105" s="84">
        <v>3600</v>
      </c>
      <c r="W105" s="84">
        <v>252.00000000000003</v>
      </c>
      <c r="X105" s="84">
        <f t="shared" si="64"/>
        <v>5148</v>
      </c>
      <c r="Y105" s="77">
        <f t="shared" si="65"/>
        <v>0</v>
      </c>
      <c r="Z105" s="78">
        <f t="shared" si="66"/>
        <v>0</v>
      </c>
    </row>
    <row r="106" spans="1:26" ht="13.5" customHeight="1" x14ac:dyDescent="0.25">
      <c r="A106" s="11">
        <v>621</v>
      </c>
      <c r="B106" s="4" t="s">
        <v>274</v>
      </c>
      <c r="C106" s="4" t="s">
        <v>289</v>
      </c>
      <c r="D106" s="4" t="s">
        <v>537</v>
      </c>
      <c r="E106" s="4" t="s">
        <v>108</v>
      </c>
      <c r="F106" s="30">
        <v>9</v>
      </c>
      <c r="G106" s="30" t="s">
        <v>594</v>
      </c>
      <c r="H106" s="32" t="s">
        <v>514</v>
      </c>
      <c r="I106" s="90"/>
      <c r="J106" s="40">
        <v>3600</v>
      </c>
      <c r="K106" s="16">
        <f t="shared" si="67"/>
        <v>21.556886227544911</v>
      </c>
      <c r="L106" s="17"/>
      <c r="M106" s="17">
        <v>0.3</v>
      </c>
      <c r="N106" s="17"/>
      <c r="O106" s="41">
        <f t="shared" si="68"/>
        <v>4680</v>
      </c>
      <c r="P106" s="47"/>
      <c r="Q106" s="53"/>
      <c r="R106" s="54">
        <v>0.5</v>
      </c>
      <c r="S106" s="49">
        <f t="shared" si="61"/>
        <v>327.60000000000002</v>
      </c>
      <c r="T106" s="49">
        <f t="shared" si="62"/>
        <v>1684.8</v>
      </c>
      <c r="U106" s="74">
        <f t="shared" si="63"/>
        <v>6692.4000000000005</v>
      </c>
      <c r="V106" s="84">
        <v>4680</v>
      </c>
      <c r="W106" s="84">
        <v>327.60000000000002</v>
      </c>
      <c r="X106" s="84">
        <f t="shared" si="64"/>
        <v>6692.4000000000005</v>
      </c>
      <c r="Y106" s="77">
        <f t="shared" si="65"/>
        <v>0</v>
      </c>
      <c r="Z106" s="78">
        <f t="shared" si="66"/>
        <v>0</v>
      </c>
    </row>
    <row r="107" spans="1:26" ht="13.5" customHeight="1" x14ac:dyDescent="0.25">
      <c r="A107" s="1" t="s">
        <v>284</v>
      </c>
      <c r="B107" s="2"/>
      <c r="C107" s="2"/>
      <c r="D107" s="3"/>
      <c r="E107" s="3"/>
      <c r="F107" s="3"/>
      <c r="G107" s="3"/>
      <c r="H107" s="3"/>
      <c r="I107" s="91"/>
      <c r="J107" s="14"/>
      <c r="K107" s="14"/>
      <c r="L107" s="14"/>
      <c r="M107" s="14"/>
      <c r="N107" s="14"/>
      <c r="O107" s="42"/>
      <c r="P107" s="50"/>
      <c r="Q107" s="50"/>
      <c r="R107" s="51"/>
      <c r="S107" s="52"/>
      <c r="T107" s="52"/>
      <c r="U107" s="52"/>
      <c r="V107" s="52"/>
      <c r="W107" s="52"/>
      <c r="X107" s="52"/>
      <c r="Y107" s="52"/>
      <c r="Z107" s="52"/>
    </row>
    <row r="108" spans="1:26" ht="13.5" customHeight="1" x14ac:dyDescent="0.25">
      <c r="A108" s="11">
        <v>2261</v>
      </c>
      <c r="B108" s="4" t="s">
        <v>284</v>
      </c>
      <c r="C108" s="4" t="s">
        <v>290</v>
      </c>
      <c r="D108" s="4" t="s">
        <v>538</v>
      </c>
      <c r="E108" s="4" t="s">
        <v>100</v>
      </c>
      <c r="F108" s="30">
        <v>10</v>
      </c>
      <c r="G108" s="30" t="s">
        <v>594</v>
      </c>
      <c r="H108" s="32" t="s">
        <v>515</v>
      </c>
      <c r="I108" s="90"/>
      <c r="J108" s="40">
        <v>4200</v>
      </c>
      <c r="K108" s="16">
        <f>J108/167</f>
        <v>25.149700598802394</v>
      </c>
      <c r="L108" s="33">
        <v>0.15</v>
      </c>
      <c r="M108" s="17"/>
      <c r="N108" s="17"/>
      <c r="O108" s="41">
        <f>(K108+(K108*L108+K108*M108+K108*N108))*167</f>
        <v>4830</v>
      </c>
      <c r="P108" s="47"/>
      <c r="Q108" s="53">
        <v>0.75</v>
      </c>
      <c r="R108" s="54">
        <v>0.5</v>
      </c>
      <c r="S108" s="49">
        <f t="shared" ref="S108:S152" si="69">O108*P108+(O108*Q108*0.36)+(O108*R108*0.14)</f>
        <v>1642.1999999999998</v>
      </c>
      <c r="T108" s="49">
        <f t="shared" ref="T108:T152" si="70">O108*RIGHT($T$1,3)</f>
        <v>1738.8</v>
      </c>
      <c r="U108" s="74">
        <f t="shared" ref="U108:U152" si="71">O108+S108+T108</f>
        <v>8211</v>
      </c>
      <c r="V108" s="84">
        <v>4200</v>
      </c>
      <c r="W108" s="84">
        <v>1428</v>
      </c>
      <c r="X108" s="84">
        <f t="shared" ref="X108:X152" si="72">V108*RIGHT($T$1,3)+V108+W108</f>
        <v>7140</v>
      </c>
      <c r="Y108" s="77">
        <f t="shared" ref="Y108:Y152" si="73">U108-X108</f>
        <v>1071</v>
      </c>
      <c r="Z108" s="78">
        <f t="shared" ref="Z108:Z152" si="74">(U108-X108)/X108</f>
        <v>0.15</v>
      </c>
    </row>
    <row r="109" spans="1:26" ht="13.5" customHeight="1" x14ac:dyDescent="0.25">
      <c r="A109" s="11">
        <v>2246</v>
      </c>
      <c r="B109" s="4" t="s">
        <v>284</v>
      </c>
      <c r="C109" s="4" t="s">
        <v>453</v>
      </c>
      <c r="D109" s="4" t="s">
        <v>538</v>
      </c>
      <c r="E109" s="4" t="s">
        <v>100</v>
      </c>
      <c r="F109" s="30">
        <v>10</v>
      </c>
      <c r="G109" s="30" t="s">
        <v>594</v>
      </c>
      <c r="H109" s="32" t="s">
        <v>515</v>
      </c>
      <c r="I109" s="90"/>
      <c r="J109" s="40">
        <v>4200</v>
      </c>
      <c r="K109" s="16">
        <f>J109/167</f>
        <v>25.149700598802394</v>
      </c>
      <c r="L109" s="33">
        <v>0.15</v>
      </c>
      <c r="M109" s="17"/>
      <c r="N109" s="17"/>
      <c r="O109" s="41">
        <f>(K109+(K109*L109+K109*M109+K109*N109))*167</f>
        <v>4830</v>
      </c>
      <c r="P109" s="47"/>
      <c r="Q109" s="53">
        <v>0.75</v>
      </c>
      <c r="R109" s="54">
        <v>0.5</v>
      </c>
      <c r="S109" s="49">
        <f t="shared" si="69"/>
        <v>1642.1999999999998</v>
      </c>
      <c r="T109" s="49">
        <f t="shared" si="70"/>
        <v>1738.8</v>
      </c>
      <c r="U109" s="74">
        <f t="shared" si="71"/>
        <v>8211</v>
      </c>
      <c r="V109" s="84">
        <v>4200</v>
      </c>
      <c r="W109" s="84">
        <v>1428</v>
      </c>
      <c r="X109" s="84">
        <f t="shared" si="72"/>
        <v>7140</v>
      </c>
      <c r="Y109" s="77">
        <f t="shared" si="73"/>
        <v>1071</v>
      </c>
      <c r="Z109" s="78">
        <f t="shared" si="74"/>
        <v>0.15</v>
      </c>
    </row>
    <row r="110" spans="1:26" ht="13.5" customHeight="1" x14ac:dyDescent="0.25">
      <c r="A110" s="11">
        <v>634</v>
      </c>
      <c r="B110" s="4" t="s">
        <v>284</v>
      </c>
      <c r="C110" s="4" t="s">
        <v>454</v>
      </c>
      <c r="D110" s="4" t="s">
        <v>538</v>
      </c>
      <c r="E110" s="4" t="s">
        <v>100</v>
      </c>
      <c r="F110" s="30">
        <v>10</v>
      </c>
      <c r="G110" s="30" t="s">
        <v>594</v>
      </c>
      <c r="H110" s="32" t="s">
        <v>515</v>
      </c>
      <c r="I110" s="90"/>
      <c r="J110" s="40">
        <v>4200</v>
      </c>
      <c r="K110" s="16">
        <f>J110/167</f>
        <v>25.149700598802394</v>
      </c>
      <c r="L110" s="17"/>
      <c r="M110" s="17"/>
      <c r="N110" s="17"/>
      <c r="O110" s="41">
        <f>(K110+(K110*L110+K110*M110+K110*N110))*167</f>
        <v>4200</v>
      </c>
      <c r="P110" s="47"/>
      <c r="Q110" s="53">
        <v>0.75</v>
      </c>
      <c r="R110" s="54">
        <v>0.5</v>
      </c>
      <c r="S110" s="49">
        <f t="shared" si="69"/>
        <v>1428</v>
      </c>
      <c r="T110" s="49">
        <f t="shared" si="70"/>
        <v>1512</v>
      </c>
      <c r="U110" s="74">
        <f t="shared" si="71"/>
        <v>7140</v>
      </c>
      <c r="V110" s="84">
        <v>4200</v>
      </c>
      <c r="W110" s="84">
        <v>1428</v>
      </c>
      <c r="X110" s="84">
        <f t="shared" si="72"/>
        <v>7140</v>
      </c>
      <c r="Y110" s="77">
        <f t="shared" si="73"/>
        <v>0</v>
      </c>
      <c r="Z110" s="78">
        <f t="shared" si="74"/>
        <v>0</v>
      </c>
    </row>
    <row r="111" spans="1:26" ht="13.5" customHeight="1" x14ac:dyDescent="0.25">
      <c r="A111" s="11">
        <v>682</v>
      </c>
      <c r="B111" s="4" t="s">
        <v>284</v>
      </c>
      <c r="C111" s="4" t="s">
        <v>645</v>
      </c>
      <c r="D111" s="4" t="s">
        <v>538</v>
      </c>
      <c r="E111" s="4" t="s">
        <v>100</v>
      </c>
      <c r="F111" s="30">
        <v>10</v>
      </c>
      <c r="G111" s="30" t="s">
        <v>594</v>
      </c>
      <c r="H111" s="32" t="s">
        <v>515</v>
      </c>
      <c r="I111" s="90"/>
      <c r="J111" s="40">
        <v>4200</v>
      </c>
      <c r="K111" s="16">
        <f>J111/167</f>
        <v>25.149700598802394</v>
      </c>
      <c r="L111" s="17"/>
      <c r="M111" s="17"/>
      <c r="N111" s="17"/>
      <c r="O111" s="41">
        <f>(K111+(K111*L111+K111*M111+K111*N111))*167</f>
        <v>4200</v>
      </c>
      <c r="P111" s="47"/>
      <c r="Q111" s="53">
        <v>0.75</v>
      </c>
      <c r="R111" s="54">
        <v>0.5</v>
      </c>
      <c r="S111" s="49">
        <f t="shared" si="69"/>
        <v>1428</v>
      </c>
      <c r="T111" s="49">
        <f t="shared" si="70"/>
        <v>1512</v>
      </c>
      <c r="U111" s="74">
        <f t="shared" si="71"/>
        <v>7140</v>
      </c>
      <c r="V111" s="84">
        <v>4200</v>
      </c>
      <c r="W111" s="84">
        <v>1428</v>
      </c>
      <c r="X111" s="84">
        <f t="shared" si="72"/>
        <v>7140</v>
      </c>
      <c r="Y111" s="77">
        <f t="shared" si="73"/>
        <v>0</v>
      </c>
      <c r="Z111" s="78">
        <f t="shared" si="74"/>
        <v>0</v>
      </c>
    </row>
    <row r="112" spans="1:26" ht="13.5" customHeight="1" x14ac:dyDescent="0.25">
      <c r="A112" s="11">
        <v>1418</v>
      </c>
      <c r="B112" s="4" t="s">
        <v>284</v>
      </c>
      <c r="C112" s="4" t="s">
        <v>318</v>
      </c>
      <c r="D112" s="4" t="s">
        <v>539</v>
      </c>
      <c r="E112" s="4" t="s">
        <v>19</v>
      </c>
      <c r="F112" s="30">
        <v>9</v>
      </c>
      <c r="G112" s="30" t="s">
        <v>590</v>
      </c>
      <c r="H112" s="32" t="s">
        <v>514</v>
      </c>
      <c r="I112" s="90"/>
      <c r="J112" s="40">
        <v>3600</v>
      </c>
      <c r="K112" s="13">
        <f>IF(F112=8,J112/2,J112)</f>
        <v>3600</v>
      </c>
      <c r="L112" s="17"/>
      <c r="M112" s="33">
        <v>0.3</v>
      </c>
      <c r="N112" s="17"/>
      <c r="O112" s="41">
        <f>K112+(K112*L112+K112*M112+K112*N112)</f>
        <v>4680</v>
      </c>
      <c r="P112" s="47"/>
      <c r="Q112" s="47"/>
      <c r="R112" s="48"/>
      <c r="S112" s="49">
        <f t="shared" si="69"/>
        <v>0</v>
      </c>
      <c r="T112" s="49">
        <f t="shared" si="70"/>
        <v>1684.8</v>
      </c>
      <c r="U112" s="74">
        <f t="shared" si="71"/>
        <v>6364.8</v>
      </c>
      <c r="V112" s="84">
        <v>4140</v>
      </c>
      <c r="W112" s="84">
        <v>0</v>
      </c>
      <c r="X112" s="84">
        <f t="shared" si="72"/>
        <v>5630.4</v>
      </c>
      <c r="Y112" s="77">
        <f t="shared" si="73"/>
        <v>734.40000000000055</v>
      </c>
      <c r="Z112" s="78">
        <f t="shared" si="74"/>
        <v>0.13043478260869576</v>
      </c>
    </row>
    <row r="113" spans="1:26" ht="13.5" customHeight="1" x14ac:dyDescent="0.25">
      <c r="A113" s="11">
        <v>2113</v>
      </c>
      <c r="B113" s="4" t="s">
        <v>284</v>
      </c>
      <c r="C113" s="4" t="s">
        <v>286</v>
      </c>
      <c r="D113" s="4" t="s">
        <v>520</v>
      </c>
      <c r="E113" s="4" t="s">
        <v>82</v>
      </c>
      <c r="F113" s="30">
        <v>14</v>
      </c>
      <c r="G113" s="30" t="s">
        <v>594</v>
      </c>
      <c r="H113" s="32" t="s">
        <v>512</v>
      </c>
      <c r="I113" s="90"/>
      <c r="J113" s="40">
        <v>7800</v>
      </c>
      <c r="K113" s="16">
        <f t="shared" ref="K113:K152" si="75">J113/167</f>
        <v>46.706586826347305</v>
      </c>
      <c r="L113" s="17">
        <v>0.15</v>
      </c>
      <c r="M113" s="17"/>
      <c r="N113" s="17"/>
      <c r="O113" s="41">
        <f t="shared" ref="O113:O152" si="76">(K113+(K113*L113+K113*M113+K113*N113))*167</f>
        <v>8970</v>
      </c>
      <c r="P113" s="47"/>
      <c r="Q113" s="53">
        <v>0.75</v>
      </c>
      <c r="R113" s="54">
        <v>0.5</v>
      </c>
      <c r="S113" s="49">
        <f t="shared" si="69"/>
        <v>3049.8</v>
      </c>
      <c r="T113" s="49">
        <f t="shared" si="70"/>
        <v>3229.2</v>
      </c>
      <c r="U113" s="74">
        <f t="shared" si="71"/>
        <v>15249</v>
      </c>
      <c r="V113" s="84">
        <v>8970</v>
      </c>
      <c r="W113" s="84">
        <v>3049.8</v>
      </c>
      <c r="X113" s="84">
        <f t="shared" si="72"/>
        <v>15249</v>
      </c>
      <c r="Y113" s="77">
        <f t="shared" si="73"/>
        <v>0</v>
      </c>
      <c r="Z113" s="78">
        <f t="shared" si="74"/>
        <v>0</v>
      </c>
    </row>
    <row r="114" spans="1:26" ht="13.5" customHeight="1" x14ac:dyDescent="0.25">
      <c r="A114" s="11">
        <v>2237</v>
      </c>
      <c r="B114" s="4" t="s">
        <v>284</v>
      </c>
      <c r="C114" s="4" t="s">
        <v>287</v>
      </c>
      <c r="D114" s="4" t="s">
        <v>520</v>
      </c>
      <c r="E114" s="4" t="s">
        <v>82</v>
      </c>
      <c r="F114" s="30">
        <v>14</v>
      </c>
      <c r="G114" s="30" t="s">
        <v>594</v>
      </c>
      <c r="H114" s="32" t="s">
        <v>512</v>
      </c>
      <c r="I114" s="90"/>
      <c r="J114" s="40">
        <v>7800</v>
      </c>
      <c r="K114" s="16">
        <f t="shared" si="75"/>
        <v>46.706586826347305</v>
      </c>
      <c r="L114" s="17">
        <v>0.15</v>
      </c>
      <c r="M114" s="17"/>
      <c r="N114" s="17"/>
      <c r="O114" s="41">
        <f t="shared" si="76"/>
        <v>8970</v>
      </c>
      <c r="P114" s="47"/>
      <c r="Q114" s="53">
        <v>0.75</v>
      </c>
      <c r="R114" s="54">
        <v>0.5</v>
      </c>
      <c r="S114" s="49">
        <f t="shared" si="69"/>
        <v>3049.8</v>
      </c>
      <c r="T114" s="49">
        <f t="shared" si="70"/>
        <v>3229.2</v>
      </c>
      <c r="U114" s="74">
        <f t="shared" si="71"/>
        <v>15249</v>
      </c>
      <c r="V114" s="84">
        <v>8970</v>
      </c>
      <c r="W114" s="84">
        <v>3049.8</v>
      </c>
      <c r="X114" s="84">
        <f t="shared" si="72"/>
        <v>15249</v>
      </c>
      <c r="Y114" s="77">
        <f t="shared" si="73"/>
        <v>0</v>
      </c>
      <c r="Z114" s="78">
        <f t="shared" si="74"/>
        <v>0</v>
      </c>
    </row>
    <row r="115" spans="1:26" ht="13.5" customHeight="1" x14ac:dyDescent="0.25">
      <c r="A115" s="11">
        <v>2234</v>
      </c>
      <c r="B115" s="4" t="s">
        <v>284</v>
      </c>
      <c r="C115" s="4" t="s">
        <v>288</v>
      </c>
      <c r="D115" s="4" t="s">
        <v>520</v>
      </c>
      <c r="E115" s="4" t="s">
        <v>82</v>
      </c>
      <c r="F115" s="30">
        <v>14</v>
      </c>
      <c r="G115" s="30" t="s">
        <v>594</v>
      </c>
      <c r="H115" s="32" t="s">
        <v>512</v>
      </c>
      <c r="I115" s="90"/>
      <c r="J115" s="40">
        <v>7800</v>
      </c>
      <c r="K115" s="16">
        <f t="shared" si="75"/>
        <v>46.706586826347305</v>
      </c>
      <c r="L115" s="17">
        <v>0.15</v>
      </c>
      <c r="M115" s="17"/>
      <c r="N115" s="17"/>
      <c r="O115" s="41">
        <f t="shared" si="76"/>
        <v>8970</v>
      </c>
      <c r="P115" s="47"/>
      <c r="Q115" s="53">
        <v>0.75</v>
      </c>
      <c r="R115" s="54">
        <v>0.5</v>
      </c>
      <c r="S115" s="49">
        <f t="shared" si="69"/>
        <v>3049.8</v>
      </c>
      <c r="T115" s="49">
        <f t="shared" si="70"/>
        <v>3229.2</v>
      </c>
      <c r="U115" s="74">
        <f t="shared" si="71"/>
        <v>15249</v>
      </c>
      <c r="V115" s="84">
        <v>8970</v>
      </c>
      <c r="W115" s="84">
        <v>3049.8</v>
      </c>
      <c r="X115" s="84">
        <f t="shared" si="72"/>
        <v>15249</v>
      </c>
      <c r="Y115" s="77">
        <f t="shared" si="73"/>
        <v>0</v>
      </c>
      <c r="Z115" s="78">
        <f t="shared" si="74"/>
        <v>0</v>
      </c>
    </row>
    <row r="116" spans="1:26" ht="13.5" customHeight="1" x14ac:dyDescent="0.25">
      <c r="A116" s="11">
        <v>2251</v>
      </c>
      <c r="B116" s="4" t="s">
        <v>284</v>
      </c>
      <c r="C116" s="4" t="s">
        <v>285</v>
      </c>
      <c r="D116" s="4" t="s">
        <v>520</v>
      </c>
      <c r="E116" s="4" t="s">
        <v>82</v>
      </c>
      <c r="F116" s="30">
        <v>14</v>
      </c>
      <c r="G116" s="30" t="s">
        <v>594</v>
      </c>
      <c r="H116" s="32" t="s">
        <v>512</v>
      </c>
      <c r="I116" s="90"/>
      <c r="J116" s="40">
        <v>7800</v>
      </c>
      <c r="K116" s="16">
        <f t="shared" si="75"/>
        <v>46.706586826347305</v>
      </c>
      <c r="L116" s="17">
        <v>0.15</v>
      </c>
      <c r="M116" s="17"/>
      <c r="N116" s="17"/>
      <c r="O116" s="41">
        <f t="shared" si="76"/>
        <v>8970</v>
      </c>
      <c r="P116" s="47"/>
      <c r="Q116" s="53">
        <v>0.75</v>
      </c>
      <c r="R116" s="54">
        <v>0.5</v>
      </c>
      <c r="S116" s="49">
        <f t="shared" si="69"/>
        <v>3049.8</v>
      </c>
      <c r="T116" s="49">
        <f t="shared" si="70"/>
        <v>3229.2</v>
      </c>
      <c r="U116" s="74">
        <f t="shared" si="71"/>
        <v>15249</v>
      </c>
      <c r="V116" s="84">
        <v>8970</v>
      </c>
      <c r="W116" s="84">
        <v>3049.8</v>
      </c>
      <c r="X116" s="84">
        <f t="shared" si="72"/>
        <v>15249</v>
      </c>
      <c r="Y116" s="77">
        <f t="shared" si="73"/>
        <v>0</v>
      </c>
      <c r="Z116" s="78">
        <f t="shared" si="74"/>
        <v>0</v>
      </c>
    </row>
    <row r="117" spans="1:26" ht="13.5" customHeight="1" x14ac:dyDescent="0.25">
      <c r="A117" s="11">
        <v>2258</v>
      </c>
      <c r="B117" s="4" t="s">
        <v>284</v>
      </c>
      <c r="C117" s="4" t="s">
        <v>309</v>
      </c>
      <c r="D117" s="4" t="s">
        <v>532</v>
      </c>
      <c r="E117" s="4" t="s">
        <v>106</v>
      </c>
      <c r="F117" s="30">
        <v>9</v>
      </c>
      <c r="G117" s="30" t="s">
        <v>594</v>
      </c>
      <c r="H117" s="32" t="s">
        <v>515</v>
      </c>
      <c r="I117" s="90"/>
      <c r="J117" s="40">
        <v>3600</v>
      </c>
      <c r="K117" s="16">
        <f t="shared" si="75"/>
        <v>21.556886227544911</v>
      </c>
      <c r="L117" s="17"/>
      <c r="M117" s="33">
        <v>0.3</v>
      </c>
      <c r="N117" s="17"/>
      <c r="O117" s="41">
        <f t="shared" si="76"/>
        <v>4680</v>
      </c>
      <c r="P117" s="53">
        <v>0.04</v>
      </c>
      <c r="Q117" s="53">
        <v>0.75</v>
      </c>
      <c r="R117" s="54">
        <v>0.5</v>
      </c>
      <c r="S117" s="49">
        <f t="shared" si="69"/>
        <v>1778.4</v>
      </c>
      <c r="T117" s="49">
        <f t="shared" si="70"/>
        <v>1684.8</v>
      </c>
      <c r="U117" s="74">
        <f t="shared" si="71"/>
        <v>8143.2</v>
      </c>
      <c r="V117" s="84">
        <v>4140</v>
      </c>
      <c r="W117" s="84">
        <v>1573.1999999999998</v>
      </c>
      <c r="X117" s="84">
        <f t="shared" si="72"/>
        <v>7203.5999999999995</v>
      </c>
      <c r="Y117" s="77">
        <f t="shared" si="73"/>
        <v>939.60000000000036</v>
      </c>
      <c r="Z117" s="78">
        <f t="shared" si="74"/>
        <v>0.1304347826086957</v>
      </c>
    </row>
    <row r="118" spans="1:26" ht="13.5" customHeight="1" x14ac:dyDescent="0.25">
      <c r="A118" s="11">
        <v>627</v>
      </c>
      <c r="B118" s="4" t="s">
        <v>284</v>
      </c>
      <c r="C118" s="4" t="s">
        <v>452</v>
      </c>
      <c r="D118" s="4" t="s">
        <v>532</v>
      </c>
      <c r="E118" s="4" t="s">
        <v>106</v>
      </c>
      <c r="F118" s="30">
        <v>9</v>
      </c>
      <c r="G118" s="30" t="s">
        <v>594</v>
      </c>
      <c r="H118" s="32" t="s">
        <v>515</v>
      </c>
      <c r="I118" s="90"/>
      <c r="J118" s="40">
        <v>3600</v>
      </c>
      <c r="K118" s="16">
        <f t="shared" si="75"/>
        <v>21.556886227544911</v>
      </c>
      <c r="L118" s="17"/>
      <c r="M118" s="17"/>
      <c r="N118" s="17"/>
      <c r="O118" s="41">
        <f t="shared" si="76"/>
        <v>3600</v>
      </c>
      <c r="P118" s="53">
        <v>0.04</v>
      </c>
      <c r="Q118" s="53">
        <v>0.75</v>
      </c>
      <c r="R118" s="54">
        <v>0.5</v>
      </c>
      <c r="S118" s="49">
        <f t="shared" si="69"/>
        <v>1368</v>
      </c>
      <c r="T118" s="49">
        <f t="shared" si="70"/>
        <v>1296</v>
      </c>
      <c r="U118" s="74">
        <f t="shared" si="71"/>
        <v>6264</v>
      </c>
      <c r="V118" s="84">
        <v>3600</v>
      </c>
      <c r="W118" s="84">
        <v>1368</v>
      </c>
      <c r="X118" s="84">
        <f t="shared" si="72"/>
        <v>6264</v>
      </c>
      <c r="Y118" s="77">
        <f t="shared" si="73"/>
        <v>0</v>
      </c>
      <c r="Z118" s="78">
        <f t="shared" si="74"/>
        <v>0</v>
      </c>
    </row>
    <row r="119" spans="1:26" ht="13.5" customHeight="1" x14ac:dyDescent="0.25">
      <c r="A119" s="11">
        <v>70</v>
      </c>
      <c r="B119" s="4" t="s">
        <v>284</v>
      </c>
      <c r="C119" s="4" t="s">
        <v>310</v>
      </c>
      <c r="D119" s="4" t="s">
        <v>532</v>
      </c>
      <c r="E119" s="4" t="s">
        <v>106</v>
      </c>
      <c r="F119" s="30">
        <v>9</v>
      </c>
      <c r="G119" s="30" t="s">
        <v>594</v>
      </c>
      <c r="H119" s="32" t="s">
        <v>515</v>
      </c>
      <c r="I119" s="90"/>
      <c r="J119" s="40">
        <v>3600</v>
      </c>
      <c r="K119" s="16">
        <f t="shared" si="75"/>
        <v>21.556886227544911</v>
      </c>
      <c r="L119" s="17"/>
      <c r="M119" s="17"/>
      <c r="N119" s="17"/>
      <c r="O119" s="41">
        <f t="shared" si="76"/>
        <v>3600</v>
      </c>
      <c r="P119" s="53">
        <v>0.04</v>
      </c>
      <c r="Q119" s="53">
        <v>0.75</v>
      </c>
      <c r="R119" s="54">
        <v>0.5</v>
      </c>
      <c r="S119" s="49">
        <f t="shared" si="69"/>
        <v>1368</v>
      </c>
      <c r="T119" s="49">
        <f t="shared" si="70"/>
        <v>1296</v>
      </c>
      <c r="U119" s="74">
        <f t="shared" si="71"/>
        <v>6264</v>
      </c>
      <c r="V119" s="84">
        <v>3600</v>
      </c>
      <c r="W119" s="84">
        <v>1368</v>
      </c>
      <c r="X119" s="84">
        <f t="shared" si="72"/>
        <v>6264</v>
      </c>
      <c r="Y119" s="77">
        <f t="shared" si="73"/>
        <v>0</v>
      </c>
      <c r="Z119" s="78">
        <f t="shared" si="74"/>
        <v>0</v>
      </c>
    </row>
    <row r="120" spans="1:26" ht="13.5" customHeight="1" x14ac:dyDescent="0.25">
      <c r="A120" s="11">
        <v>2217</v>
      </c>
      <c r="B120" s="4" t="s">
        <v>284</v>
      </c>
      <c r="C120" s="4" t="s">
        <v>307</v>
      </c>
      <c r="D120" s="4" t="s">
        <v>532</v>
      </c>
      <c r="E120" s="4" t="s">
        <v>106</v>
      </c>
      <c r="F120" s="30">
        <v>9</v>
      </c>
      <c r="G120" s="30" t="s">
        <v>594</v>
      </c>
      <c r="H120" s="32" t="s">
        <v>515</v>
      </c>
      <c r="I120" s="90"/>
      <c r="J120" s="40">
        <v>3600</v>
      </c>
      <c r="K120" s="16">
        <f t="shared" si="75"/>
        <v>21.556886227544911</v>
      </c>
      <c r="L120" s="17">
        <v>0.15</v>
      </c>
      <c r="M120" s="17"/>
      <c r="N120" s="17"/>
      <c r="O120" s="41">
        <f t="shared" si="76"/>
        <v>4140</v>
      </c>
      <c r="P120" s="53">
        <v>0.04</v>
      </c>
      <c r="Q120" s="53">
        <v>0.75</v>
      </c>
      <c r="R120" s="54">
        <v>0.5</v>
      </c>
      <c r="S120" s="49">
        <f t="shared" si="69"/>
        <v>1573.1999999999998</v>
      </c>
      <c r="T120" s="49">
        <f t="shared" si="70"/>
        <v>1490.3999999999999</v>
      </c>
      <c r="U120" s="74">
        <f t="shared" si="71"/>
        <v>7203.5999999999995</v>
      </c>
      <c r="V120" s="84">
        <v>4140</v>
      </c>
      <c r="W120" s="84">
        <v>1573.1999999999998</v>
      </c>
      <c r="X120" s="84">
        <f t="shared" si="72"/>
        <v>7203.5999999999995</v>
      </c>
      <c r="Y120" s="77">
        <f t="shared" si="73"/>
        <v>0</v>
      </c>
      <c r="Z120" s="78">
        <f t="shared" si="74"/>
        <v>0</v>
      </c>
    </row>
    <row r="121" spans="1:26" ht="13.5" customHeight="1" x14ac:dyDescent="0.25">
      <c r="A121" s="11">
        <v>651</v>
      </c>
      <c r="B121" s="4" t="s">
        <v>284</v>
      </c>
      <c r="C121" s="4" t="s">
        <v>455</v>
      </c>
      <c r="D121" s="4" t="s">
        <v>532</v>
      </c>
      <c r="E121" s="4" t="s">
        <v>106</v>
      </c>
      <c r="F121" s="30">
        <v>9</v>
      </c>
      <c r="G121" s="30" t="s">
        <v>594</v>
      </c>
      <c r="H121" s="32" t="s">
        <v>515</v>
      </c>
      <c r="I121" s="90"/>
      <c r="J121" s="40">
        <v>3600</v>
      </c>
      <c r="K121" s="16">
        <f t="shared" si="75"/>
        <v>21.556886227544911</v>
      </c>
      <c r="L121" s="17"/>
      <c r="M121" s="17"/>
      <c r="N121" s="17"/>
      <c r="O121" s="41">
        <f t="shared" si="76"/>
        <v>3600</v>
      </c>
      <c r="P121" s="53">
        <v>0.04</v>
      </c>
      <c r="Q121" s="53">
        <v>0.75</v>
      </c>
      <c r="R121" s="54">
        <v>0.5</v>
      </c>
      <c r="S121" s="49">
        <f t="shared" si="69"/>
        <v>1368</v>
      </c>
      <c r="T121" s="49">
        <f t="shared" si="70"/>
        <v>1296</v>
      </c>
      <c r="U121" s="74">
        <f t="shared" si="71"/>
        <v>6264</v>
      </c>
      <c r="V121" s="84">
        <v>3600</v>
      </c>
      <c r="W121" s="84">
        <v>1368</v>
      </c>
      <c r="X121" s="84">
        <f t="shared" si="72"/>
        <v>6264</v>
      </c>
      <c r="Y121" s="77">
        <f t="shared" si="73"/>
        <v>0</v>
      </c>
      <c r="Z121" s="78">
        <f t="shared" si="74"/>
        <v>0</v>
      </c>
    </row>
    <row r="122" spans="1:26" ht="13.5" customHeight="1" x14ac:dyDescent="0.25">
      <c r="A122" s="11">
        <v>646</v>
      </c>
      <c r="B122" s="4" t="s">
        <v>284</v>
      </c>
      <c r="C122" s="4" t="s">
        <v>456</v>
      </c>
      <c r="D122" s="4" t="s">
        <v>532</v>
      </c>
      <c r="E122" s="4" t="s">
        <v>106</v>
      </c>
      <c r="F122" s="30">
        <v>9</v>
      </c>
      <c r="G122" s="30" t="s">
        <v>594</v>
      </c>
      <c r="H122" s="32" t="s">
        <v>515</v>
      </c>
      <c r="I122" s="90"/>
      <c r="J122" s="40">
        <v>3600</v>
      </c>
      <c r="K122" s="16">
        <f t="shared" si="75"/>
        <v>21.556886227544911</v>
      </c>
      <c r="L122" s="17"/>
      <c r="M122" s="17"/>
      <c r="N122" s="17"/>
      <c r="O122" s="41">
        <f t="shared" si="76"/>
        <v>3600</v>
      </c>
      <c r="P122" s="53">
        <v>0.04</v>
      </c>
      <c r="Q122" s="53">
        <v>0.75</v>
      </c>
      <c r="R122" s="54">
        <v>0.5</v>
      </c>
      <c r="S122" s="49">
        <f t="shared" si="69"/>
        <v>1368</v>
      </c>
      <c r="T122" s="49">
        <f t="shared" si="70"/>
        <v>1296</v>
      </c>
      <c r="U122" s="74">
        <f t="shared" si="71"/>
        <v>6264</v>
      </c>
      <c r="V122" s="84">
        <v>3600</v>
      </c>
      <c r="W122" s="84">
        <v>1368</v>
      </c>
      <c r="X122" s="84">
        <f t="shared" si="72"/>
        <v>6264</v>
      </c>
      <c r="Y122" s="77">
        <f t="shared" si="73"/>
        <v>0</v>
      </c>
      <c r="Z122" s="78">
        <f t="shared" si="74"/>
        <v>0</v>
      </c>
    </row>
    <row r="123" spans="1:26" ht="13.5" customHeight="1" x14ac:dyDescent="0.25">
      <c r="A123" s="11">
        <v>71</v>
      </c>
      <c r="B123" s="4" t="s">
        <v>284</v>
      </c>
      <c r="C123" s="4" t="s">
        <v>308</v>
      </c>
      <c r="D123" s="4" t="s">
        <v>532</v>
      </c>
      <c r="E123" s="4" t="s">
        <v>106</v>
      </c>
      <c r="F123" s="30">
        <v>9</v>
      </c>
      <c r="G123" s="30" t="s">
        <v>594</v>
      </c>
      <c r="H123" s="32" t="s">
        <v>515</v>
      </c>
      <c r="I123" s="90"/>
      <c r="J123" s="40">
        <v>3600</v>
      </c>
      <c r="K123" s="16">
        <f t="shared" si="75"/>
        <v>21.556886227544911</v>
      </c>
      <c r="L123" s="17">
        <v>0.15</v>
      </c>
      <c r="M123" s="17"/>
      <c r="N123" s="17"/>
      <c r="O123" s="41">
        <f t="shared" si="76"/>
        <v>4140</v>
      </c>
      <c r="P123" s="53">
        <v>0.04</v>
      </c>
      <c r="Q123" s="53">
        <v>0.75</v>
      </c>
      <c r="R123" s="54">
        <v>0.5</v>
      </c>
      <c r="S123" s="49">
        <f t="shared" si="69"/>
        <v>1573.1999999999998</v>
      </c>
      <c r="T123" s="49">
        <f t="shared" si="70"/>
        <v>1490.3999999999999</v>
      </c>
      <c r="U123" s="74">
        <f t="shared" si="71"/>
        <v>7203.5999999999995</v>
      </c>
      <c r="V123" s="84">
        <v>4140</v>
      </c>
      <c r="W123" s="84">
        <v>1573.1999999999998</v>
      </c>
      <c r="X123" s="84">
        <f t="shared" si="72"/>
        <v>7203.5999999999995</v>
      </c>
      <c r="Y123" s="77">
        <f t="shared" si="73"/>
        <v>0</v>
      </c>
      <c r="Z123" s="78">
        <f t="shared" si="74"/>
        <v>0</v>
      </c>
    </row>
    <row r="124" spans="1:26" ht="13.5" customHeight="1" x14ac:dyDescent="0.25">
      <c r="A124" s="11">
        <v>1705</v>
      </c>
      <c r="B124" s="4" t="s">
        <v>284</v>
      </c>
      <c r="C124" s="4" t="s">
        <v>311</v>
      </c>
      <c r="D124" s="4" t="s">
        <v>532</v>
      </c>
      <c r="E124" s="4" t="s">
        <v>106</v>
      </c>
      <c r="F124" s="30">
        <v>9</v>
      </c>
      <c r="G124" s="30" t="s">
        <v>594</v>
      </c>
      <c r="H124" s="32" t="s">
        <v>515</v>
      </c>
      <c r="I124" s="90"/>
      <c r="J124" s="40">
        <v>3600</v>
      </c>
      <c r="K124" s="16">
        <f t="shared" si="75"/>
        <v>21.556886227544911</v>
      </c>
      <c r="L124" s="17"/>
      <c r="M124" s="17"/>
      <c r="N124" s="17"/>
      <c r="O124" s="41">
        <f t="shared" si="76"/>
        <v>3600</v>
      </c>
      <c r="P124" s="53">
        <v>0.04</v>
      </c>
      <c r="Q124" s="53">
        <v>0.75</v>
      </c>
      <c r="R124" s="54">
        <v>0.5</v>
      </c>
      <c r="S124" s="49">
        <f t="shared" si="69"/>
        <v>1368</v>
      </c>
      <c r="T124" s="49">
        <f t="shared" si="70"/>
        <v>1296</v>
      </c>
      <c r="U124" s="74">
        <f t="shared" si="71"/>
        <v>6264</v>
      </c>
      <c r="V124" s="84">
        <v>3600</v>
      </c>
      <c r="W124" s="84">
        <v>1368</v>
      </c>
      <c r="X124" s="84">
        <f t="shared" si="72"/>
        <v>6264</v>
      </c>
      <c r="Y124" s="77">
        <f t="shared" si="73"/>
        <v>0</v>
      </c>
      <c r="Z124" s="78">
        <f t="shared" si="74"/>
        <v>0</v>
      </c>
    </row>
    <row r="125" spans="1:26" ht="13.5" customHeight="1" x14ac:dyDescent="0.25">
      <c r="A125" s="11">
        <v>680</v>
      </c>
      <c r="B125" s="4" t="s">
        <v>284</v>
      </c>
      <c r="C125" s="4" t="s">
        <v>646</v>
      </c>
      <c r="D125" s="4" t="s">
        <v>532</v>
      </c>
      <c r="E125" s="4" t="s">
        <v>106</v>
      </c>
      <c r="F125" s="30">
        <v>9</v>
      </c>
      <c r="G125" s="30" t="s">
        <v>594</v>
      </c>
      <c r="H125" s="32" t="s">
        <v>515</v>
      </c>
      <c r="I125" s="90"/>
      <c r="J125" s="40">
        <v>3600</v>
      </c>
      <c r="K125" s="16">
        <f t="shared" si="75"/>
        <v>21.556886227544911</v>
      </c>
      <c r="L125" s="17"/>
      <c r="M125" s="17"/>
      <c r="N125" s="17"/>
      <c r="O125" s="41">
        <f t="shared" si="76"/>
        <v>3600</v>
      </c>
      <c r="P125" s="53">
        <v>0.04</v>
      </c>
      <c r="Q125" s="53">
        <v>0.75</v>
      </c>
      <c r="R125" s="54">
        <v>0.5</v>
      </c>
      <c r="S125" s="49">
        <f t="shared" si="69"/>
        <v>1368</v>
      </c>
      <c r="T125" s="49">
        <f t="shared" si="70"/>
        <v>1296</v>
      </c>
      <c r="U125" s="74">
        <f t="shared" si="71"/>
        <v>6264</v>
      </c>
      <c r="V125" s="84">
        <v>3600</v>
      </c>
      <c r="W125" s="84">
        <v>1368</v>
      </c>
      <c r="X125" s="84">
        <f t="shared" si="72"/>
        <v>6264</v>
      </c>
      <c r="Y125" s="77">
        <f t="shared" si="73"/>
        <v>0</v>
      </c>
      <c r="Z125" s="78">
        <f t="shared" si="74"/>
        <v>0</v>
      </c>
    </row>
    <row r="126" spans="1:26" ht="13.5" customHeight="1" x14ac:dyDescent="0.25">
      <c r="A126" s="11">
        <v>638</v>
      </c>
      <c r="B126" s="4" t="s">
        <v>284</v>
      </c>
      <c r="C126" s="4" t="s">
        <v>457</v>
      </c>
      <c r="D126" s="4" t="s">
        <v>532</v>
      </c>
      <c r="E126" s="4" t="s">
        <v>106</v>
      </c>
      <c r="F126" s="30">
        <v>9</v>
      </c>
      <c r="G126" s="30" t="s">
        <v>594</v>
      </c>
      <c r="H126" s="32" t="s">
        <v>515</v>
      </c>
      <c r="I126" s="90"/>
      <c r="J126" s="40">
        <v>3600</v>
      </c>
      <c r="K126" s="16">
        <f t="shared" si="75"/>
        <v>21.556886227544911</v>
      </c>
      <c r="L126" s="17"/>
      <c r="M126" s="17"/>
      <c r="N126" s="17"/>
      <c r="O126" s="41">
        <f t="shared" si="76"/>
        <v>3600</v>
      </c>
      <c r="P126" s="53">
        <v>0.04</v>
      </c>
      <c r="Q126" s="53">
        <v>0.75</v>
      </c>
      <c r="R126" s="54">
        <v>0.5</v>
      </c>
      <c r="S126" s="49">
        <f t="shared" si="69"/>
        <v>1368</v>
      </c>
      <c r="T126" s="49">
        <f t="shared" si="70"/>
        <v>1296</v>
      </c>
      <c r="U126" s="74">
        <f t="shared" si="71"/>
        <v>6264</v>
      </c>
      <c r="V126" s="84">
        <v>3600</v>
      </c>
      <c r="W126" s="84">
        <v>1368</v>
      </c>
      <c r="X126" s="84">
        <f t="shared" si="72"/>
        <v>6264</v>
      </c>
      <c r="Y126" s="77">
        <f t="shared" si="73"/>
        <v>0</v>
      </c>
      <c r="Z126" s="78">
        <f t="shared" si="74"/>
        <v>0</v>
      </c>
    </row>
    <row r="127" spans="1:26" ht="13.5" customHeight="1" x14ac:dyDescent="0.25">
      <c r="A127" s="11">
        <v>2203</v>
      </c>
      <c r="B127" s="4" t="s">
        <v>284</v>
      </c>
      <c r="C127" s="4" t="s">
        <v>312</v>
      </c>
      <c r="D127" s="4" t="s">
        <v>532</v>
      </c>
      <c r="E127" s="4" t="s">
        <v>106</v>
      </c>
      <c r="F127" s="30">
        <v>9</v>
      </c>
      <c r="G127" s="30" t="s">
        <v>594</v>
      </c>
      <c r="H127" s="32" t="s">
        <v>515</v>
      </c>
      <c r="I127" s="90"/>
      <c r="J127" s="40">
        <v>3600</v>
      </c>
      <c r="K127" s="16">
        <f t="shared" si="75"/>
        <v>21.556886227544911</v>
      </c>
      <c r="L127" s="17"/>
      <c r="M127" s="17"/>
      <c r="N127" s="17"/>
      <c r="O127" s="41">
        <f t="shared" si="76"/>
        <v>3600</v>
      </c>
      <c r="P127" s="53">
        <v>0.04</v>
      </c>
      <c r="Q127" s="53">
        <v>0.75</v>
      </c>
      <c r="R127" s="54">
        <v>0.5</v>
      </c>
      <c r="S127" s="49">
        <f t="shared" si="69"/>
        <v>1368</v>
      </c>
      <c r="T127" s="49">
        <f t="shared" si="70"/>
        <v>1296</v>
      </c>
      <c r="U127" s="74">
        <f t="shared" si="71"/>
        <v>6264</v>
      </c>
      <c r="V127" s="84">
        <v>3600</v>
      </c>
      <c r="W127" s="84">
        <v>1368</v>
      </c>
      <c r="X127" s="84">
        <f t="shared" si="72"/>
        <v>6264</v>
      </c>
      <c r="Y127" s="77">
        <f t="shared" si="73"/>
        <v>0</v>
      </c>
      <c r="Z127" s="78">
        <f t="shared" si="74"/>
        <v>0</v>
      </c>
    </row>
    <row r="128" spans="1:26" ht="13.5" customHeight="1" x14ac:dyDescent="0.25">
      <c r="A128" s="11">
        <v>2267</v>
      </c>
      <c r="B128" s="4" t="s">
        <v>284</v>
      </c>
      <c r="C128" s="4" t="s">
        <v>305</v>
      </c>
      <c r="D128" s="4" t="s">
        <v>532</v>
      </c>
      <c r="E128" s="4" t="s">
        <v>106</v>
      </c>
      <c r="F128" s="30">
        <v>9</v>
      </c>
      <c r="G128" s="30" t="s">
        <v>594</v>
      </c>
      <c r="H128" s="32" t="s">
        <v>515</v>
      </c>
      <c r="I128" s="90"/>
      <c r="J128" s="40">
        <v>3600</v>
      </c>
      <c r="K128" s="16">
        <f t="shared" si="75"/>
        <v>21.556886227544911</v>
      </c>
      <c r="L128" s="17">
        <v>0.15</v>
      </c>
      <c r="M128" s="17"/>
      <c r="N128" s="17"/>
      <c r="O128" s="41">
        <f t="shared" si="76"/>
        <v>4140</v>
      </c>
      <c r="P128" s="53">
        <v>0.04</v>
      </c>
      <c r="Q128" s="53">
        <v>0.75</v>
      </c>
      <c r="R128" s="54">
        <v>0.5</v>
      </c>
      <c r="S128" s="49">
        <f t="shared" si="69"/>
        <v>1573.1999999999998</v>
      </c>
      <c r="T128" s="49">
        <f t="shared" si="70"/>
        <v>1490.3999999999999</v>
      </c>
      <c r="U128" s="74">
        <f t="shared" si="71"/>
        <v>7203.5999999999995</v>
      </c>
      <c r="V128" s="84">
        <v>4140</v>
      </c>
      <c r="W128" s="84">
        <v>1573.1999999999998</v>
      </c>
      <c r="X128" s="84">
        <f t="shared" si="72"/>
        <v>7203.5999999999995</v>
      </c>
      <c r="Y128" s="77">
        <f t="shared" si="73"/>
        <v>0</v>
      </c>
      <c r="Z128" s="78">
        <f t="shared" si="74"/>
        <v>0</v>
      </c>
    </row>
    <row r="129" spans="1:26" ht="13.5" customHeight="1" x14ac:dyDescent="0.25">
      <c r="A129" s="11">
        <v>2210</v>
      </c>
      <c r="B129" s="4" t="s">
        <v>284</v>
      </c>
      <c r="C129" s="4" t="s">
        <v>313</v>
      </c>
      <c r="D129" s="4" t="s">
        <v>532</v>
      </c>
      <c r="E129" s="4" t="s">
        <v>106</v>
      </c>
      <c r="F129" s="30">
        <v>9</v>
      </c>
      <c r="G129" s="30" t="s">
        <v>594</v>
      </c>
      <c r="H129" s="32" t="s">
        <v>515</v>
      </c>
      <c r="I129" s="90"/>
      <c r="J129" s="40">
        <v>3600</v>
      </c>
      <c r="K129" s="16">
        <f t="shared" si="75"/>
        <v>21.556886227544911</v>
      </c>
      <c r="L129" s="17"/>
      <c r="M129" s="17"/>
      <c r="N129" s="17"/>
      <c r="O129" s="41">
        <f t="shared" si="76"/>
        <v>3600</v>
      </c>
      <c r="P129" s="53">
        <v>0.04</v>
      </c>
      <c r="Q129" s="53">
        <v>0.75</v>
      </c>
      <c r="R129" s="54">
        <v>0.5</v>
      </c>
      <c r="S129" s="49">
        <f t="shared" si="69"/>
        <v>1368</v>
      </c>
      <c r="T129" s="49">
        <f t="shared" si="70"/>
        <v>1296</v>
      </c>
      <c r="U129" s="74">
        <f t="shared" si="71"/>
        <v>6264</v>
      </c>
      <c r="V129" s="84">
        <v>3600</v>
      </c>
      <c r="W129" s="84">
        <v>1368</v>
      </c>
      <c r="X129" s="84">
        <f t="shared" si="72"/>
        <v>6264</v>
      </c>
      <c r="Y129" s="77">
        <f t="shared" si="73"/>
        <v>0</v>
      </c>
      <c r="Z129" s="78">
        <f t="shared" si="74"/>
        <v>0</v>
      </c>
    </row>
    <row r="130" spans="1:26" ht="13.5" customHeight="1" x14ac:dyDescent="0.25">
      <c r="A130" s="11">
        <v>619</v>
      </c>
      <c r="B130" s="4" t="s">
        <v>284</v>
      </c>
      <c r="C130" s="4" t="s">
        <v>314</v>
      </c>
      <c r="D130" s="4" t="s">
        <v>532</v>
      </c>
      <c r="E130" s="4" t="s">
        <v>106</v>
      </c>
      <c r="F130" s="30">
        <v>9</v>
      </c>
      <c r="G130" s="30" t="s">
        <v>594</v>
      </c>
      <c r="H130" s="32" t="s">
        <v>515</v>
      </c>
      <c r="I130" s="90"/>
      <c r="J130" s="40">
        <v>3600</v>
      </c>
      <c r="K130" s="16">
        <f t="shared" si="75"/>
        <v>21.556886227544911</v>
      </c>
      <c r="L130" s="17"/>
      <c r="M130" s="17"/>
      <c r="N130" s="17"/>
      <c r="O130" s="41">
        <f t="shared" si="76"/>
        <v>3600</v>
      </c>
      <c r="P130" s="53">
        <v>0.04</v>
      </c>
      <c r="Q130" s="53">
        <v>0.75</v>
      </c>
      <c r="R130" s="54">
        <v>0.5</v>
      </c>
      <c r="S130" s="49">
        <f t="shared" si="69"/>
        <v>1368</v>
      </c>
      <c r="T130" s="49">
        <f t="shared" si="70"/>
        <v>1296</v>
      </c>
      <c r="U130" s="74">
        <f t="shared" si="71"/>
        <v>6264</v>
      </c>
      <c r="V130" s="84">
        <v>3600</v>
      </c>
      <c r="W130" s="84">
        <v>1368</v>
      </c>
      <c r="X130" s="84">
        <f t="shared" si="72"/>
        <v>6264</v>
      </c>
      <c r="Y130" s="77">
        <f t="shared" si="73"/>
        <v>0</v>
      </c>
      <c r="Z130" s="78">
        <f t="shared" si="74"/>
        <v>0</v>
      </c>
    </row>
    <row r="131" spans="1:26" ht="13.5" customHeight="1" x14ac:dyDescent="0.25">
      <c r="A131" s="11">
        <v>2266</v>
      </c>
      <c r="B131" s="4" t="s">
        <v>284</v>
      </c>
      <c r="C131" s="4" t="s">
        <v>315</v>
      </c>
      <c r="D131" s="4" t="s">
        <v>532</v>
      </c>
      <c r="E131" s="4" t="s">
        <v>106</v>
      </c>
      <c r="F131" s="30">
        <v>9</v>
      </c>
      <c r="G131" s="30" t="s">
        <v>594</v>
      </c>
      <c r="H131" s="32" t="s">
        <v>515</v>
      </c>
      <c r="I131" s="90"/>
      <c r="J131" s="40">
        <v>3600</v>
      </c>
      <c r="K131" s="16">
        <f t="shared" si="75"/>
        <v>21.556886227544911</v>
      </c>
      <c r="L131" s="17">
        <v>0.15</v>
      </c>
      <c r="M131" s="17"/>
      <c r="N131" s="17"/>
      <c r="O131" s="41">
        <f t="shared" si="76"/>
        <v>4140</v>
      </c>
      <c r="P131" s="53">
        <v>0.04</v>
      </c>
      <c r="Q131" s="53">
        <v>0.75</v>
      </c>
      <c r="R131" s="54">
        <v>0.5</v>
      </c>
      <c r="S131" s="49">
        <f t="shared" si="69"/>
        <v>1573.1999999999998</v>
      </c>
      <c r="T131" s="49">
        <f t="shared" si="70"/>
        <v>1490.3999999999999</v>
      </c>
      <c r="U131" s="74">
        <f t="shared" si="71"/>
        <v>7203.5999999999995</v>
      </c>
      <c r="V131" s="84">
        <v>4140</v>
      </c>
      <c r="W131" s="84">
        <v>1573.1999999999998</v>
      </c>
      <c r="X131" s="84">
        <f t="shared" si="72"/>
        <v>7203.5999999999995</v>
      </c>
      <c r="Y131" s="77">
        <f t="shared" si="73"/>
        <v>0</v>
      </c>
      <c r="Z131" s="78">
        <f t="shared" si="74"/>
        <v>0</v>
      </c>
    </row>
    <row r="132" spans="1:26" ht="13.5" customHeight="1" x14ac:dyDescent="0.25">
      <c r="A132" s="11">
        <v>412</v>
      </c>
      <c r="B132" s="4" t="s">
        <v>284</v>
      </c>
      <c r="C132" s="4" t="s">
        <v>316</v>
      </c>
      <c r="D132" s="4" t="s">
        <v>532</v>
      </c>
      <c r="E132" s="4" t="s">
        <v>106</v>
      </c>
      <c r="F132" s="30">
        <v>9</v>
      </c>
      <c r="G132" s="30" t="s">
        <v>594</v>
      </c>
      <c r="H132" s="32" t="s">
        <v>515</v>
      </c>
      <c r="I132" s="90"/>
      <c r="J132" s="40">
        <v>3600</v>
      </c>
      <c r="K132" s="16">
        <f t="shared" si="75"/>
        <v>21.556886227544911</v>
      </c>
      <c r="L132" s="17"/>
      <c r="M132" s="17"/>
      <c r="N132" s="17"/>
      <c r="O132" s="41">
        <f t="shared" si="76"/>
        <v>3600</v>
      </c>
      <c r="P132" s="53">
        <v>0.04</v>
      </c>
      <c r="Q132" s="53">
        <v>0.75</v>
      </c>
      <c r="R132" s="54">
        <v>0.5</v>
      </c>
      <c r="S132" s="49">
        <f t="shared" si="69"/>
        <v>1368</v>
      </c>
      <c r="T132" s="49">
        <f t="shared" si="70"/>
        <v>1296</v>
      </c>
      <c r="U132" s="74">
        <f t="shared" si="71"/>
        <v>6264</v>
      </c>
      <c r="V132" s="84">
        <v>3600</v>
      </c>
      <c r="W132" s="84">
        <v>1368</v>
      </c>
      <c r="X132" s="84">
        <f t="shared" si="72"/>
        <v>6264</v>
      </c>
      <c r="Y132" s="77">
        <f t="shared" si="73"/>
        <v>0</v>
      </c>
      <c r="Z132" s="78">
        <f t="shared" si="74"/>
        <v>0</v>
      </c>
    </row>
    <row r="133" spans="1:26" ht="13.5" customHeight="1" x14ac:dyDescent="0.25">
      <c r="A133" s="11">
        <v>2241</v>
      </c>
      <c r="B133" s="4" t="s">
        <v>284</v>
      </c>
      <c r="C133" s="4" t="s">
        <v>306</v>
      </c>
      <c r="D133" s="4" t="s">
        <v>532</v>
      </c>
      <c r="E133" s="4" t="s">
        <v>106</v>
      </c>
      <c r="F133" s="30">
        <v>9</v>
      </c>
      <c r="G133" s="30" t="s">
        <v>594</v>
      </c>
      <c r="H133" s="32" t="s">
        <v>515</v>
      </c>
      <c r="I133" s="90"/>
      <c r="J133" s="40">
        <v>3600</v>
      </c>
      <c r="K133" s="16">
        <f t="shared" si="75"/>
        <v>21.556886227544911</v>
      </c>
      <c r="L133" s="17">
        <v>0.15</v>
      </c>
      <c r="M133" s="17"/>
      <c r="N133" s="17"/>
      <c r="O133" s="41">
        <f t="shared" si="76"/>
        <v>4140</v>
      </c>
      <c r="P133" s="53">
        <v>0.04</v>
      </c>
      <c r="Q133" s="53">
        <v>0.75</v>
      </c>
      <c r="R133" s="54">
        <v>0.5</v>
      </c>
      <c r="S133" s="49">
        <f t="shared" si="69"/>
        <v>1573.1999999999998</v>
      </c>
      <c r="T133" s="49">
        <f t="shared" si="70"/>
        <v>1490.3999999999999</v>
      </c>
      <c r="U133" s="74">
        <f t="shared" si="71"/>
        <v>7203.5999999999995</v>
      </c>
      <c r="V133" s="84">
        <v>4140</v>
      </c>
      <c r="W133" s="84">
        <v>1573.1999999999998</v>
      </c>
      <c r="X133" s="84">
        <f t="shared" si="72"/>
        <v>7203.5999999999995</v>
      </c>
      <c r="Y133" s="77">
        <f t="shared" si="73"/>
        <v>0</v>
      </c>
      <c r="Z133" s="78">
        <f t="shared" si="74"/>
        <v>0</v>
      </c>
    </row>
    <row r="134" spans="1:26" ht="13.5" customHeight="1" x14ac:dyDescent="0.25">
      <c r="A134" s="11">
        <v>2209</v>
      </c>
      <c r="B134" s="4" t="s">
        <v>284</v>
      </c>
      <c r="C134" s="4" t="s">
        <v>317</v>
      </c>
      <c r="D134" s="4" t="s">
        <v>532</v>
      </c>
      <c r="E134" s="4" t="s">
        <v>106</v>
      </c>
      <c r="F134" s="30">
        <v>9</v>
      </c>
      <c r="G134" s="30" t="s">
        <v>594</v>
      </c>
      <c r="H134" s="32" t="s">
        <v>515</v>
      </c>
      <c r="I134" s="90"/>
      <c r="J134" s="40">
        <v>3600</v>
      </c>
      <c r="K134" s="16">
        <f t="shared" si="75"/>
        <v>21.556886227544911</v>
      </c>
      <c r="L134" s="17"/>
      <c r="M134" s="17"/>
      <c r="N134" s="17"/>
      <c r="O134" s="41">
        <f t="shared" si="76"/>
        <v>3600</v>
      </c>
      <c r="P134" s="53">
        <v>0.04</v>
      </c>
      <c r="Q134" s="53">
        <v>0.75</v>
      </c>
      <c r="R134" s="54">
        <v>0.5</v>
      </c>
      <c r="S134" s="49">
        <f t="shared" si="69"/>
        <v>1368</v>
      </c>
      <c r="T134" s="49">
        <f t="shared" si="70"/>
        <v>1296</v>
      </c>
      <c r="U134" s="74">
        <f t="shared" si="71"/>
        <v>6264</v>
      </c>
      <c r="V134" s="84">
        <v>3600</v>
      </c>
      <c r="W134" s="84">
        <v>1368</v>
      </c>
      <c r="X134" s="84">
        <f t="shared" si="72"/>
        <v>6264</v>
      </c>
      <c r="Y134" s="77">
        <f t="shared" si="73"/>
        <v>0</v>
      </c>
      <c r="Z134" s="78">
        <f t="shared" si="74"/>
        <v>0</v>
      </c>
    </row>
    <row r="135" spans="1:26" ht="13.5" customHeight="1" x14ac:dyDescent="0.25">
      <c r="A135" s="11">
        <v>474</v>
      </c>
      <c r="B135" s="4" t="s">
        <v>284</v>
      </c>
      <c r="C135" s="4" t="s">
        <v>291</v>
      </c>
      <c r="D135" s="4" t="s">
        <v>532</v>
      </c>
      <c r="E135" s="4" t="s">
        <v>101</v>
      </c>
      <c r="F135" s="30">
        <v>10</v>
      </c>
      <c r="G135" s="30" t="s">
        <v>594</v>
      </c>
      <c r="H135" s="32" t="s">
        <v>515</v>
      </c>
      <c r="I135" s="90"/>
      <c r="J135" s="40">
        <v>4200</v>
      </c>
      <c r="K135" s="16">
        <f t="shared" si="75"/>
        <v>25.149700598802394</v>
      </c>
      <c r="L135" s="17"/>
      <c r="M135" s="17"/>
      <c r="N135" s="17"/>
      <c r="O135" s="41">
        <f t="shared" si="76"/>
        <v>4200</v>
      </c>
      <c r="P135" s="53">
        <v>0.04</v>
      </c>
      <c r="Q135" s="53">
        <v>0.75</v>
      </c>
      <c r="R135" s="54">
        <v>0.5</v>
      </c>
      <c r="S135" s="49">
        <f t="shared" si="69"/>
        <v>1596</v>
      </c>
      <c r="T135" s="49">
        <f t="shared" si="70"/>
        <v>1512</v>
      </c>
      <c r="U135" s="74">
        <f t="shared" si="71"/>
        <v>7308</v>
      </c>
      <c r="V135" s="84">
        <v>4200</v>
      </c>
      <c r="W135" s="84">
        <v>1596</v>
      </c>
      <c r="X135" s="84">
        <f t="shared" si="72"/>
        <v>7308</v>
      </c>
      <c r="Y135" s="77">
        <f t="shared" si="73"/>
        <v>0</v>
      </c>
      <c r="Z135" s="78">
        <f t="shared" si="74"/>
        <v>0</v>
      </c>
    </row>
    <row r="136" spans="1:26" ht="13.5" customHeight="1" x14ac:dyDescent="0.25">
      <c r="A136" s="11">
        <v>2248</v>
      </c>
      <c r="B136" s="4" t="s">
        <v>284</v>
      </c>
      <c r="C136" s="4" t="s">
        <v>295</v>
      </c>
      <c r="D136" s="4" t="s">
        <v>532</v>
      </c>
      <c r="E136" s="4" t="s">
        <v>101</v>
      </c>
      <c r="F136" s="30">
        <v>10</v>
      </c>
      <c r="G136" s="30" t="s">
        <v>594</v>
      </c>
      <c r="H136" s="32" t="s">
        <v>515</v>
      </c>
      <c r="I136" s="90"/>
      <c r="J136" s="40">
        <v>4200</v>
      </c>
      <c r="K136" s="16">
        <f t="shared" si="75"/>
        <v>25.149700598802394</v>
      </c>
      <c r="L136" s="17"/>
      <c r="M136" s="33">
        <v>0.3</v>
      </c>
      <c r="N136" s="17"/>
      <c r="O136" s="41">
        <f t="shared" si="76"/>
        <v>5460</v>
      </c>
      <c r="P136" s="53">
        <v>0.04</v>
      </c>
      <c r="Q136" s="53">
        <v>0.75</v>
      </c>
      <c r="R136" s="54">
        <v>0.5</v>
      </c>
      <c r="S136" s="49">
        <f t="shared" si="69"/>
        <v>2074.8000000000002</v>
      </c>
      <c r="T136" s="49">
        <f t="shared" si="70"/>
        <v>1965.6</v>
      </c>
      <c r="U136" s="74">
        <f t="shared" si="71"/>
        <v>9500.4</v>
      </c>
      <c r="V136" s="84">
        <v>4830</v>
      </c>
      <c r="W136" s="84">
        <v>1835.4</v>
      </c>
      <c r="X136" s="84">
        <f t="shared" si="72"/>
        <v>8404.2000000000007</v>
      </c>
      <c r="Y136" s="77">
        <f t="shared" si="73"/>
        <v>1096.1999999999989</v>
      </c>
      <c r="Z136" s="78">
        <f t="shared" si="74"/>
        <v>0.13043478260869551</v>
      </c>
    </row>
    <row r="137" spans="1:26" ht="13.5" customHeight="1" x14ac:dyDescent="0.25">
      <c r="A137" s="11">
        <v>2238</v>
      </c>
      <c r="B137" s="4" t="s">
        <v>284</v>
      </c>
      <c r="C137" s="4" t="s">
        <v>296</v>
      </c>
      <c r="D137" s="4" t="s">
        <v>532</v>
      </c>
      <c r="E137" s="4" t="s">
        <v>101</v>
      </c>
      <c r="F137" s="30">
        <v>10</v>
      </c>
      <c r="G137" s="30" t="s">
        <v>594</v>
      </c>
      <c r="H137" s="32" t="s">
        <v>515</v>
      </c>
      <c r="I137" s="90"/>
      <c r="J137" s="40">
        <v>4200</v>
      </c>
      <c r="K137" s="16">
        <f t="shared" si="75"/>
        <v>25.149700598802394</v>
      </c>
      <c r="L137" s="17"/>
      <c r="M137" s="33">
        <v>0.3</v>
      </c>
      <c r="N137" s="17"/>
      <c r="O137" s="41">
        <f t="shared" si="76"/>
        <v>5460</v>
      </c>
      <c r="P137" s="53">
        <v>0.04</v>
      </c>
      <c r="Q137" s="53">
        <v>0.75</v>
      </c>
      <c r="R137" s="54">
        <v>0.5</v>
      </c>
      <c r="S137" s="49">
        <f t="shared" si="69"/>
        <v>2074.8000000000002</v>
      </c>
      <c r="T137" s="49">
        <f t="shared" si="70"/>
        <v>1965.6</v>
      </c>
      <c r="U137" s="74">
        <f t="shared" si="71"/>
        <v>9500.4</v>
      </c>
      <c r="V137" s="84">
        <v>4830</v>
      </c>
      <c r="W137" s="84">
        <v>1835.4</v>
      </c>
      <c r="X137" s="84">
        <f t="shared" si="72"/>
        <v>8404.2000000000007</v>
      </c>
      <c r="Y137" s="77">
        <f t="shared" si="73"/>
        <v>1096.1999999999989</v>
      </c>
      <c r="Z137" s="78">
        <f t="shared" si="74"/>
        <v>0.13043478260869551</v>
      </c>
    </row>
    <row r="138" spans="1:26" ht="13.5" customHeight="1" x14ac:dyDescent="0.25">
      <c r="A138" s="11">
        <v>579</v>
      </c>
      <c r="B138" s="4" t="s">
        <v>284</v>
      </c>
      <c r="C138" s="4" t="s">
        <v>458</v>
      </c>
      <c r="D138" s="4" t="s">
        <v>532</v>
      </c>
      <c r="E138" s="4" t="s">
        <v>101</v>
      </c>
      <c r="F138" s="30">
        <v>10</v>
      </c>
      <c r="G138" s="30" t="s">
        <v>594</v>
      </c>
      <c r="H138" s="32" t="s">
        <v>515</v>
      </c>
      <c r="I138" s="90"/>
      <c r="J138" s="40">
        <v>4200</v>
      </c>
      <c r="K138" s="16">
        <f t="shared" si="75"/>
        <v>25.149700598802394</v>
      </c>
      <c r="L138" s="33">
        <v>0.15</v>
      </c>
      <c r="M138" s="17"/>
      <c r="N138" s="17"/>
      <c r="O138" s="41">
        <f t="shared" si="76"/>
        <v>4830</v>
      </c>
      <c r="P138" s="53">
        <v>0.04</v>
      </c>
      <c r="Q138" s="53">
        <v>0.75</v>
      </c>
      <c r="R138" s="54">
        <v>0.5</v>
      </c>
      <c r="S138" s="49">
        <f t="shared" si="69"/>
        <v>1835.4</v>
      </c>
      <c r="T138" s="49">
        <f t="shared" si="70"/>
        <v>1738.8</v>
      </c>
      <c r="U138" s="74">
        <f t="shared" si="71"/>
        <v>8404.1999999999989</v>
      </c>
      <c r="V138" s="84">
        <v>4200</v>
      </c>
      <c r="W138" s="84">
        <v>1596</v>
      </c>
      <c r="X138" s="84">
        <f t="shared" si="72"/>
        <v>7308</v>
      </c>
      <c r="Y138" s="77">
        <f t="shared" si="73"/>
        <v>1096.1999999999989</v>
      </c>
      <c r="Z138" s="78">
        <f t="shared" si="74"/>
        <v>0.14999999999999986</v>
      </c>
    </row>
    <row r="139" spans="1:26" ht="13.5" customHeight="1" x14ac:dyDescent="0.25">
      <c r="A139" s="11">
        <v>359</v>
      </c>
      <c r="B139" s="4" t="s">
        <v>284</v>
      </c>
      <c r="C139" s="4" t="s">
        <v>294</v>
      </c>
      <c r="D139" s="4" t="s">
        <v>532</v>
      </c>
      <c r="E139" s="4" t="s">
        <v>101</v>
      </c>
      <c r="F139" s="30">
        <v>10</v>
      </c>
      <c r="G139" s="30" t="s">
        <v>594</v>
      </c>
      <c r="H139" s="32" t="s">
        <v>515</v>
      </c>
      <c r="I139" s="90"/>
      <c r="J139" s="40">
        <v>4200</v>
      </c>
      <c r="K139" s="16">
        <f t="shared" si="75"/>
        <v>25.149700598802394</v>
      </c>
      <c r="L139" s="17"/>
      <c r="M139" s="33">
        <v>0.3</v>
      </c>
      <c r="N139" s="17"/>
      <c r="O139" s="41">
        <f t="shared" si="76"/>
        <v>5460</v>
      </c>
      <c r="P139" s="53">
        <v>0.04</v>
      </c>
      <c r="Q139" s="53">
        <v>0.75</v>
      </c>
      <c r="R139" s="54">
        <v>0.5</v>
      </c>
      <c r="S139" s="49">
        <f t="shared" si="69"/>
        <v>2074.8000000000002</v>
      </c>
      <c r="T139" s="49">
        <f t="shared" si="70"/>
        <v>1965.6</v>
      </c>
      <c r="U139" s="74">
        <f t="shared" si="71"/>
        <v>9500.4</v>
      </c>
      <c r="V139" s="84">
        <v>4830</v>
      </c>
      <c r="W139" s="84">
        <v>1835.4</v>
      </c>
      <c r="X139" s="84">
        <f t="shared" si="72"/>
        <v>8404.2000000000007</v>
      </c>
      <c r="Y139" s="77">
        <f t="shared" si="73"/>
        <v>1096.1999999999989</v>
      </c>
      <c r="Z139" s="78">
        <f t="shared" si="74"/>
        <v>0.13043478260869551</v>
      </c>
    </row>
    <row r="140" spans="1:26" ht="13.5" customHeight="1" x14ac:dyDescent="0.25">
      <c r="A140" s="11">
        <v>622</v>
      </c>
      <c r="B140" s="4" t="s">
        <v>284</v>
      </c>
      <c r="C140" s="4" t="s">
        <v>460</v>
      </c>
      <c r="D140" s="4" t="s">
        <v>532</v>
      </c>
      <c r="E140" s="4" t="s">
        <v>101</v>
      </c>
      <c r="F140" s="30">
        <v>10</v>
      </c>
      <c r="G140" s="30" t="s">
        <v>594</v>
      </c>
      <c r="H140" s="32" t="s">
        <v>515</v>
      </c>
      <c r="I140" s="90"/>
      <c r="J140" s="40">
        <v>4200</v>
      </c>
      <c r="K140" s="16">
        <f t="shared" si="75"/>
        <v>25.149700598802394</v>
      </c>
      <c r="L140" s="33">
        <v>0.15</v>
      </c>
      <c r="M140" s="17"/>
      <c r="N140" s="17"/>
      <c r="O140" s="41">
        <f t="shared" si="76"/>
        <v>4830</v>
      </c>
      <c r="P140" s="53">
        <v>0.04</v>
      </c>
      <c r="Q140" s="53">
        <v>0.75</v>
      </c>
      <c r="R140" s="54">
        <v>0.5</v>
      </c>
      <c r="S140" s="49">
        <f t="shared" si="69"/>
        <v>1835.4</v>
      </c>
      <c r="T140" s="49">
        <f t="shared" si="70"/>
        <v>1738.8</v>
      </c>
      <c r="U140" s="74">
        <f t="shared" si="71"/>
        <v>8404.1999999999989</v>
      </c>
      <c r="V140" s="84">
        <v>4200</v>
      </c>
      <c r="W140" s="84">
        <v>1596</v>
      </c>
      <c r="X140" s="84">
        <f t="shared" si="72"/>
        <v>7308</v>
      </c>
      <c r="Y140" s="77">
        <f t="shared" si="73"/>
        <v>1096.1999999999989</v>
      </c>
      <c r="Z140" s="78">
        <f t="shared" si="74"/>
        <v>0.14999999999999986</v>
      </c>
    </row>
    <row r="141" spans="1:26" ht="13.5" customHeight="1" x14ac:dyDescent="0.25">
      <c r="A141" s="11">
        <v>2249</v>
      </c>
      <c r="B141" s="4" t="s">
        <v>284</v>
      </c>
      <c r="C141" s="4" t="s">
        <v>292</v>
      </c>
      <c r="D141" s="4" t="s">
        <v>532</v>
      </c>
      <c r="E141" s="4" t="s">
        <v>101</v>
      </c>
      <c r="F141" s="30">
        <v>10</v>
      </c>
      <c r="G141" s="30" t="s">
        <v>594</v>
      </c>
      <c r="H141" s="32" t="s">
        <v>515</v>
      </c>
      <c r="I141" s="90"/>
      <c r="J141" s="40">
        <v>4200</v>
      </c>
      <c r="K141" s="16">
        <f t="shared" si="75"/>
        <v>25.149700598802394</v>
      </c>
      <c r="L141" s="17"/>
      <c r="M141" s="33">
        <v>0.3</v>
      </c>
      <c r="N141" s="17"/>
      <c r="O141" s="41">
        <f t="shared" si="76"/>
        <v>5460</v>
      </c>
      <c r="P141" s="53">
        <v>0.04</v>
      </c>
      <c r="Q141" s="53">
        <v>0.75</v>
      </c>
      <c r="R141" s="54">
        <v>0.5</v>
      </c>
      <c r="S141" s="49">
        <f t="shared" si="69"/>
        <v>2074.8000000000002</v>
      </c>
      <c r="T141" s="49">
        <f t="shared" si="70"/>
        <v>1965.6</v>
      </c>
      <c r="U141" s="74">
        <f t="shared" si="71"/>
        <v>9500.4</v>
      </c>
      <c r="V141" s="84">
        <v>4830</v>
      </c>
      <c r="W141" s="84">
        <v>1835.4</v>
      </c>
      <c r="X141" s="84">
        <f t="shared" si="72"/>
        <v>8404.2000000000007</v>
      </c>
      <c r="Y141" s="77">
        <f t="shared" si="73"/>
        <v>1096.1999999999989</v>
      </c>
      <c r="Z141" s="78">
        <f t="shared" si="74"/>
        <v>0.13043478260869551</v>
      </c>
    </row>
    <row r="142" spans="1:26" ht="13.5" customHeight="1" x14ac:dyDescent="0.25">
      <c r="A142" s="11">
        <v>1417</v>
      </c>
      <c r="B142" s="4" t="s">
        <v>284</v>
      </c>
      <c r="C142" s="4" t="s">
        <v>293</v>
      </c>
      <c r="D142" s="4" t="s">
        <v>532</v>
      </c>
      <c r="E142" s="4" t="s">
        <v>101</v>
      </c>
      <c r="F142" s="30">
        <v>10</v>
      </c>
      <c r="G142" s="30" t="s">
        <v>594</v>
      </c>
      <c r="H142" s="32" t="s">
        <v>515</v>
      </c>
      <c r="I142" s="90"/>
      <c r="J142" s="40">
        <v>4200</v>
      </c>
      <c r="K142" s="16">
        <f t="shared" si="75"/>
        <v>25.149700598802394</v>
      </c>
      <c r="L142" s="17"/>
      <c r="M142" s="33">
        <v>0.3</v>
      </c>
      <c r="N142" s="17"/>
      <c r="O142" s="41">
        <f t="shared" si="76"/>
        <v>5460</v>
      </c>
      <c r="P142" s="53">
        <v>0.04</v>
      </c>
      <c r="Q142" s="53">
        <v>0.75</v>
      </c>
      <c r="R142" s="54">
        <v>0.5</v>
      </c>
      <c r="S142" s="49">
        <f t="shared" si="69"/>
        <v>2074.8000000000002</v>
      </c>
      <c r="T142" s="49">
        <f t="shared" si="70"/>
        <v>1965.6</v>
      </c>
      <c r="U142" s="74">
        <f t="shared" si="71"/>
        <v>9500.4</v>
      </c>
      <c r="V142" s="84">
        <v>4830</v>
      </c>
      <c r="W142" s="84">
        <v>1835.4</v>
      </c>
      <c r="X142" s="84">
        <f t="shared" si="72"/>
        <v>8404.2000000000007</v>
      </c>
      <c r="Y142" s="77">
        <f t="shared" si="73"/>
        <v>1096.1999999999989</v>
      </c>
      <c r="Z142" s="78">
        <f t="shared" si="74"/>
        <v>0.13043478260869551</v>
      </c>
    </row>
    <row r="143" spans="1:26" ht="13.5" customHeight="1" x14ac:dyDescent="0.25">
      <c r="A143" s="11">
        <v>672</v>
      </c>
      <c r="B143" s="4" t="s">
        <v>284</v>
      </c>
      <c r="C143" s="4" t="s">
        <v>617</v>
      </c>
      <c r="D143" s="4" t="s">
        <v>532</v>
      </c>
      <c r="E143" s="4" t="s">
        <v>122</v>
      </c>
      <c r="F143" s="30">
        <v>10</v>
      </c>
      <c r="G143" s="30" t="s">
        <v>594</v>
      </c>
      <c r="H143" s="32" t="s">
        <v>515</v>
      </c>
      <c r="I143" s="90"/>
      <c r="J143" s="40">
        <v>4200</v>
      </c>
      <c r="K143" s="16">
        <f t="shared" si="75"/>
        <v>25.149700598802394</v>
      </c>
      <c r="L143" s="17"/>
      <c r="M143" s="17"/>
      <c r="N143" s="17"/>
      <c r="O143" s="41">
        <f t="shared" si="76"/>
        <v>4200</v>
      </c>
      <c r="P143" s="47"/>
      <c r="Q143" s="53">
        <v>0.75</v>
      </c>
      <c r="R143" s="54">
        <v>0.5</v>
      </c>
      <c r="S143" s="49">
        <f t="shared" si="69"/>
        <v>1428</v>
      </c>
      <c r="T143" s="49">
        <f t="shared" si="70"/>
        <v>1512</v>
      </c>
      <c r="U143" s="74">
        <f t="shared" si="71"/>
        <v>7140</v>
      </c>
      <c r="V143" s="84">
        <v>4200</v>
      </c>
      <c r="W143" s="84">
        <v>1428</v>
      </c>
      <c r="X143" s="84">
        <f t="shared" si="72"/>
        <v>7140</v>
      </c>
      <c r="Y143" s="77">
        <f t="shared" si="73"/>
        <v>0</v>
      </c>
      <c r="Z143" s="78">
        <f t="shared" si="74"/>
        <v>0</v>
      </c>
    </row>
    <row r="144" spans="1:26" ht="13.5" customHeight="1" x14ac:dyDescent="0.25">
      <c r="A144" s="11">
        <v>429</v>
      </c>
      <c r="B144" s="4" t="s">
        <v>284</v>
      </c>
      <c r="C144" s="4" t="s">
        <v>299</v>
      </c>
      <c r="D144" s="4" t="s">
        <v>532</v>
      </c>
      <c r="E144" s="4" t="s">
        <v>122</v>
      </c>
      <c r="F144" s="30">
        <v>10</v>
      </c>
      <c r="G144" s="30" t="s">
        <v>594</v>
      </c>
      <c r="H144" s="32" t="s">
        <v>515</v>
      </c>
      <c r="I144" s="90"/>
      <c r="J144" s="40">
        <v>4200</v>
      </c>
      <c r="K144" s="16">
        <f t="shared" si="75"/>
        <v>25.149700598802394</v>
      </c>
      <c r="L144" s="33">
        <v>0.15</v>
      </c>
      <c r="M144" s="17"/>
      <c r="N144" s="17"/>
      <c r="O144" s="41">
        <f t="shared" si="76"/>
        <v>4830</v>
      </c>
      <c r="P144" s="47"/>
      <c r="Q144" s="53">
        <v>0.75</v>
      </c>
      <c r="R144" s="54">
        <v>0.5</v>
      </c>
      <c r="S144" s="49">
        <f t="shared" si="69"/>
        <v>1642.1999999999998</v>
      </c>
      <c r="T144" s="49">
        <f t="shared" si="70"/>
        <v>1738.8</v>
      </c>
      <c r="U144" s="74">
        <f t="shared" si="71"/>
        <v>8211</v>
      </c>
      <c r="V144" s="84">
        <v>4200</v>
      </c>
      <c r="W144" s="84">
        <v>1428</v>
      </c>
      <c r="X144" s="84">
        <f t="shared" si="72"/>
        <v>7140</v>
      </c>
      <c r="Y144" s="77">
        <f t="shared" si="73"/>
        <v>1071</v>
      </c>
      <c r="Z144" s="78">
        <f t="shared" si="74"/>
        <v>0.15</v>
      </c>
    </row>
    <row r="145" spans="1:26" ht="13.5" customHeight="1" x14ac:dyDescent="0.25">
      <c r="A145" s="11">
        <v>393</v>
      </c>
      <c r="B145" s="4" t="s">
        <v>284</v>
      </c>
      <c r="C145" s="4" t="s">
        <v>298</v>
      </c>
      <c r="D145" s="4" t="s">
        <v>532</v>
      </c>
      <c r="E145" s="4" t="s">
        <v>122</v>
      </c>
      <c r="F145" s="30">
        <v>10</v>
      </c>
      <c r="G145" s="30" t="s">
        <v>594</v>
      </c>
      <c r="H145" s="32" t="s">
        <v>515</v>
      </c>
      <c r="I145" s="90"/>
      <c r="J145" s="40">
        <v>4200</v>
      </c>
      <c r="K145" s="16">
        <f t="shared" si="75"/>
        <v>25.149700598802394</v>
      </c>
      <c r="L145" s="33">
        <v>0.15</v>
      </c>
      <c r="M145" s="17"/>
      <c r="N145" s="17"/>
      <c r="O145" s="41">
        <f t="shared" si="76"/>
        <v>4830</v>
      </c>
      <c r="P145" s="47"/>
      <c r="Q145" s="53">
        <v>0.75</v>
      </c>
      <c r="R145" s="54">
        <v>0.5</v>
      </c>
      <c r="S145" s="49">
        <f t="shared" si="69"/>
        <v>1642.1999999999998</v>
      </c>
      <c r="T145" s="49">
        <f t="shared" si="70"/>
        <v>1738.8</v>
      </c>
      <c r="U145" s="74">
        <f t="shared" si="71"/>
        <v>8211</v>
      </c>
      <c r="V145" s="84">
        <v>4200</v>
      </c>
      <c r="W145" s="84">
        <v>1428</v>
      </c>
      <c r="X145" s="84">
        <f t="shared" si="72"/>
        <v>7140</v>
      </c>
      <c r="Y145" s="77">
        <f t="shared" si="73"/>
        <v>1071</v>
      </c>
      <c r="Z145" s="78">
        <f t="shared" si="74"/>
        <v>0.15</v>
      </c>
    </row>
    <row r="146" spans="1:26" ht="13.5" customHeight="1" x14ac:dyDescent="0.25">
      <c r="A146" s="11">
        <v>649</v>
      </c>
      <c r="B146" s="4" t="s">
        <v>284</v>
      </c>
      <c r="C146" s="4" t="s">
        <v>459</v>
      </c>
      <c r="D146" s="4" t="s">
        <v>532</v>
      </c>
      <c r="E146" s="4" t="s">
        <v>122</v>
      </c>
      <c r="F146" s="30">
        <v>10</v>
      </c>
      <c r="G146" s="30" t="s">
        <v>594</v>
      </c>
      <c r="H146" s="32" t="s">
        <v>515</v>
      </c>
      <c r="I146" s="90"/>
      <c r="J146" s="40">
        <v>4200</v>
      </c>
      <c r="K146" s="16">
        <f t="shared" si="75"/>
        <v>25.149700598802394</v>
      </c>
      <c r="L146" s="17"/>
      <c r="M146" s="17"/>
      <c r="N146" s="17"/>
      <c r="O146" s="41">
        <f t="shared" si="76"/>
        <v>4200</v>
      </c>
      <c r="P146" s="47"/>
      <c r="Q146" s="53">
        <v>0.75</v>
      </c>
      <c r="R146" s="54">
        <v>0.5</v>
      </c>
      <c r="S146" s="49">
        <f t="shared" si="69"/>
        <v>1428</v>
      </c>
      <c r="T146" s="49">
        <f t="shared" si="70"/>
        <v>1512</v>
      </c>
      <c r="U146" s="74">
        <f t="shared" si="71"/>
        <v>7140</v>
      </c>
      <c r="V146" s="84">
        <v>4200</v>
      </c>
      <c r="W146" s="84">
        <v>1428</v>
      </c>
      <c r="X146" s="84">
        <f t="shared" si="72"/>
        <v>7140</v>
      </c>
      <c r="Y146" s="77">
        <f t="shared" si="73"/>
        <v>0</v>
      </c>
      <c r="Z146" s="78">
        <f t="shared" si="74"/>
        <v>0</v>
      </c>
    </row>
    <row r="147" spans="1:26" ht="13.5" customHeight="1" x14ac:dyDescent="0.25">
      <c r="A147" s="11">
        <v>274</v>
      </c>
      <c r="B147" s="4" t="s">
        <v>284</v>
      </c>
      <c r="C147" s="4" t="s">
        <v>297</v>
      </c>
      <c r="D147" s="4" t="s">
        <v>532</v>
      </c>
      <c r="E147" s="4" t="s">
        <v>122</v>
      </c>
      <c r="F147" s="30">
        <v>10</v>
      </c>
      <c r="G147" s="30" t="s">
        <v>594</v>
      </c>
      <c r="H147" s="32" t="s">
        <v>515</v>
      </c>
      <c r="I147" s="90"/>
      <c r="J147" s="40">
        <v>4200</v>
      </c>
      <c r="K147" s="16">
        <f t="shared" si="75"/>
        <v>25.149700598802394</v>
      </c>
      <c r="L147" s="33">
        <v>0.15</v>
      </c>
      <c r="M147" s="17"/>
      <c r="N147" s="17"/>
      <c r="O147" s="41">
        <f t="shared" si="76"/>
        <v>4830</v>
      </c>
      <c r="P147" s="47"/>
      <c r="Q147" s="53">
        <v>0.75</v>
      </c>
      <c r="R147" s="54">
        <v>0.5</v>
      </c>
      <c r="S147" s="49">
        <f t="shared" si="69"/>
        <v>1642.1999999999998</v>
      </c>
      <c r="T147" s="49">
        <f t="shared" si="70"/>
        <v>1738.8</v>
      </c>
      <c r="U147" s="74">
        <f t="shared" si="71"/>
        <v>8211</v>
      </c>
      <c r="V147" s="84">
        <v>4200</v>
      </c>
      <c r="W147" s="84">
        <v>1428</v>
      </c>
      <c r="X147" s="84">
        <f t="shared" si="72"/>
        <v>7140</v>
      </c>
      <c r="Y147" s="77">
        <f t="shared" si="73"/>
        <v>1071</v>
      </c>
      <c r="Z147" s="78">
        <f t="shared" si="74"/>
        <v>0.15</v>
      </c>
    </row>
    <row r="148" spans="1:26" ht="13.5" customHeight="1" x14ac:dyDescent="0.25">
      <c r="A148" s="11">
        <v>332</v>
      </c>
      <c r="B148" s="4" t="s">
        <v>284</v>
      </c>
      <c r="C148" s="4" t="s">
        <v>303</v>
      </c>
      <c r="D148" s="4" t="s">
        <v>532</v>
      </c>
      <c r="E148" s="4" t="s">
        <v>99</v>
      </c>
      <c r="F148" s="30">
        <v>11</v>
      </c>
      <c r="G148" s="30" t="s">
        <v>594</v>
      </c>
      <c r="H148" s="32" t="s">
        <v>515</v>
      </c>
      <c r="I148" s="90"/>
      <c r="J148" s="40">
        <v>4800</v>
      </c>
      <c r="K148" s="16">
        <f t="shared" si="75"/>
        <v>28.742514970059879</v>
      </c>
      <c r="L148" s="33">
        <v>0.15</v>
      </c>
      <c r="M148" s="17"/>
      <c r="N148" s="17"/>
      <c r="O148" s="41">
        <f t="shared" si="76"/>
        <v>5519.9999999999991</v>
      </c>
      <c r="P148" s="47"/>
      <c r="Q148" s="53">
        <v>0.75</v>
      </c>
      <c r="R148" s="54">
        <v>0.5</v>
      </c>
      <c r="S148" s="49">
        <f t="shared" si="69"/>
        <v>1876.7999999999997</v>
      </c>
      <c r="T148" s="49">
        <f t="shared" si="70"/>
        <v>1987.1999999999996</v>
      </c>
      <c r="U148" s="74">
        <f t="shared" si="71"/>
        <v>9383.9999999999982</v>
      </c>
      <c r="V148" s="84">
        <v>4800</v>
      </c>
      <c r="W148" s="84">
        <v>1632</v>
      </c>
      <c r="X148" s="84">
        <f t="shared" si="72"/>
        <v>8160</v>
      </c>
      <c r="Y148" s="77">
        <f t="shared" si="73"/>
        <v>1223.9999999999982</v>
      </c>
      <c r="Z148" s="78">
        <f t="shared" si="74"/>
        <v>0.14999999999999977</v>
      </c>
    </row>
    <row r="149" spans="1:26" ht="13.5" customHeight="1" x14ac:dyDescent="0.25">
      <c r="A149" s="11">
        <v>519</v>
      </c>
      <c r="B149" s="4" t="s">
        <v>284</v>
      </c>
      <c r="C149" s="4" t="s">
        <v>304</v>
      </c>
      <c r="D149" s="4" t="s">
        <v>532</v>
      </c>
      <c r="E149" s="4" t="s">
        <v>99</v>
      </c>
      <c r="F149" s="30">
        <v>11</v>
      </c>
      <c r="G149" s="30" t="s">
        <v>594</v>
      </c>
      <c r="H149" s="32" t="s">
        <v>515</v>
      </c>
      <c r="I149" s="90"/>
      <c r="J149" s="40">
        <v>4800</v>
      </c>
      <c r="K149" s="16">
        <f t="shared" si="75"/>
        <v>28.742514970059879</v>
      </c>
      <c r="L149" s="17"/>
      <c r="M149" s="17"/>
      <c r="N149" s="17">
        <v>0.4</v>
      </c>
      <c r="O149" s="41">
        <f t="shared" si="76"/>
        <v>6720</v>
      </c>
      <c r="P149" s="47"/>
      <c r="Q149" s="53">
        <v>0.75</v>
      </c>
      <c r="R149" s="54">
        <v>0.5</v>
      </c>
      <c r="S149" s="49">
        <f t="shared" si="69"/>
        <v>2284.7999999999997</v>
      </c>
      <c r="T149" s="49">
        <f t="shared" si="70"/>
        <v>2419.1999999999998</v>
      </c>
      <c r="U149" s="74">
        <f t="shared" si="71"/>
        <v>11424</v>
      </c>
      <c r="V149" s="84">
        <v>6720</v>
      </c>
      <c r="W149" s="84">
        <v>2284.7999999999997</v>
      </c>
      <c r="X149" s="84">
        <f t="shared" si="72"/>
        <v>11424</v>
      </c>
      <c r="Y149" s="77">
        <f t="shared" si="73"/>
        <v>0</v>
      </c>
      <c r="Z149" s="78">
        <f t="shared" si="74"/>
        <v>0</v>
      </c>
    </row>
    <row r="150" spans="1:26" ht="13.5" customHeight="1" x14ac:dyDescent="0.25">
      <c r="A150" s="11">
        <v>258</v>
      </c>
      <c r="B150" s="4" t="s">
        <v>284</v>
      </c>
      <c r="C150" s="4" t="s">
        <v>301</v>
      </c>
      <c r="D150" s="4" t="s">
        <v>532</v>
      </c>
      <c r="E150" s="4" t="s">
        <v>99</v>
      </c>
      <c r="F150" s="30">
        <v>11</v>
      </c>
      <c r="G150" s="30" t="s">
        <v>594</v>
      </c>
      <c r="H150" s="32" t="s">
        <v>515</v>
      </c>
      <c r="I150" s="90"/>
      <c r="J150" s="40">
        <v>4800</v>
      </c>
      <c r="K150" s="16">
        <f t="shared" si="75"/>
        <v>28.742514970059879</v>
      </c>
      <c r="L150" s="17">
        <v>0.15</v>
      </c>
      <c r="M150" s="17"/>
      <c r="N150" s="17"/>
      <c r="O150" s="41">
        <f t="shared" si="76"/>
        <v>5519.9999999999991</v>
      </c>
      <c r="P150" s="47"/>
      <c r="Q150" s="53">
        <v>0.75</v>
      </c>
      <c r="R150" s="54">
        <v>0.5</v>
      </c>
      <c r="S150" s="49">
        <f t="shared" si="69"/>
        <v>1876.7999999999997</v>
      </c>
      <c r="T150" s="49">
        <f t="shared" si="70"/>
        <v>1987.1999999999996</v>
      </c>
      <c r="U150" s="74">
        <f t="shared" si="71"/>
        <v>9383.9999999999982</v>
      </c>
      <c r="V150" s="84">
        <v>5519.9999999999991</v>
      </c>
      <c r="W150" s="84">
        <v>1876.7999999999997</v>
      </c>
      <c r="X150" s="84">
        <f t="shared" si="72"/>
        <v>9383.9999999999982</v>
      </c>
      <c r="Y150" s="77">
        <f t="shared" si="73"/>
        <v>0</v>
      </c>
      <c r="Z150" s="78">
        <f t="shared" si="74"/>
        <v>0</v>
      </c>
    </row>
    <row r="151" spans="1:26" ht="13.5" customHeight="1" x14ac:dyDescent="0.25">
      <c r="A151" s="11">
        <v>287</v>
      </c>
      <c r="B151" s="4" t="s">
        <v>284</v>
      </c>
      <c r="C151" s="4" t="s">
        <v>302</v>
      </c>
      <c r="D151" s="4" t="s">
        <v>532</v>
      </c>
      <c r="E151" s="4" t="s">
        <v>99</v>
      </c>
      <c r="F151" s="30">
        <v>11</v>
      </c>
      <c r="G151" s="30" t="s">
        <v>594</v>
      </c>
      <c r="H151" s="32" t="s">
        <v>515</v>
      </c>
      <c r="I151" s="90"/>
      <c r="J151" s="40">
        <v>4800</v>
      </c>
      <c r="K151" s="16">
        <f t="shared" si="75"/>
        <v>28.742514970059879</v>
      </c>
      <c r="L151" s="17">
        <v>0.15</v>
      </c>
      <c r="M151" s="17"/>
      <c r="N151" s="17"/>
      <c r="O151" s="41">
        <f t="shared" si="76"/>
        <v>5519.9999999999991</v>
      </c>
      <c r="P151" s="47"/>
      <c r="Q151" s="53">
        <v>0.75</v>
      </c>
      <c r="R151" s="54">
        <v>0.5</v>
      </c>
      <c r="S151" s="49">
        <f t="shared" si="69"/>
        <v>1876.7999999999997</v>
      </c>
      <c r="T151" s="49">
        <f t="shared" si="70"/>
        <v>1987.1999999999996</v>
      </c>
      <c r="U151" s="74">
        <f t="shared" si="71"/>
        <v>9383.9999999999982</v>
      </c>
      <c r="V151" s="84">
        <v>5519.9999999999991</v>
      </c>
      <c r="W151" s="84">
        <v>1876.7999999999997</v>
      </c>
      <c r="X151" s="84">
        <f t="shared" si="72"/>
        <v>9383.9999999999982</v>
      </c>
      <c r="Y151" s="77">
        <f t="shared" si="73"/>
        <v>0</v>
      </c>
      <c r="Z151" s="78">
        <f t="shared" si="74"/>
        <v>0</v>
      </c>
    </row>
    <row r="152" spans="1:26" ht="13.5" customHeight="1" x14ac:dyDescent="0.25">
      <c r="A152" s="11">
        <v>84</v>
      </c>
      <c r="B152" s="4" t="s">
        <v>284</v>
      </c>
      <c r="C152" s="4" t="s">
        <v>300</v>
      </c>
      <c r="D152" s="4" t="s">
        <v>532</v>
      </c>
      <c r="E152" s="4" t="s">
        <v>99</v>
      </c>
      <c r="F152" s="30">
        <v>11</v>
      </c>
      <c r="G152" s="30" t="s">
        <v>594</v>
      </c>
      <c r="H152" s="32" t="s">
        <v>515</v>
      </c>
      <c r="I152" s="90"/>
      <c r="J152" s="40">
        <v>4800</v>
      </c>
      <c r="K152" s="16">
        <f t="shared" si="75"/>
        <v>28.742514970059879</v>
      </c>
      <c r="L152" s="17">
        <v>0.15</v>
      </c>
      <c r="M152" s="17"/>
      <c r="N152" s="17"/>
      <c r="O152" s="41">
        <f t="shared" si="76"/>
        <v>5519.9999999999991</v>
      </c>
      <c r="P152" s="47"/>
      <c r="Q152" s="53">
        <v>0.75</v>
      </c>
      <c r="R152" s="54">
        <v>0.5</v>
      </c>
      <c r="S152" s="49">
        <f t="shared" si="69"/>
        <v>1876.7999999999997</v>
      </c>
      <c r="T152" s="49">
        <f t="shared" si="70"/>
        <v>1987.1999999999996</v>
      </c>
      <c r="U152" s="74">
        <f t="shared" si="71"/>
        <v>9383.9999999999982</v>
      </c>
      <c r="V152" s="84">
        <v>5519.9999999999991</v>
      </c>
      <c r="W152" s="84">
        <v>1876.7999999999997</v>
      </c>
      <c r="X152" s="84">
        <f t="shared" si="72"/>
        <v>9383.9999999999982</v>
      </c>
      <c r="Y152" s="77">
        <f t="shared" si="73"/>
        <v>0</v>
      </c>
      <c r="Z152" s="78">
        <f t="shared" si="74"/>
        <v>0</v>
      </c>
    </row>
    <row r="153" spans="1:26" s="9" customFormat="1" ht="13.5" customHeight="1" x14ac:dyDescent="0.25">
      <c r="A153" s="6" t="s">
        <v>319</v>
      </c>
      <c r="B153" s="2"/>
      <c r="C153" s="7"/>
      <c r="D153" s="8"/>
      <c r="E153" s="8"/>
      <c r="F153" s="8"/>
      <c r="G153" s="8"/>
      <c r="H153" s="8"/>
      <c r="I153" s="92"/>
      <c r="J153" s="15"/>
      <c r="K153" s="15"/>
      <c r="L153" s="15"/>
      <c r="M153" s="15"/>
      <c r="N153" s="15"/>
      <c r="O153" s="43"/>
      <c r="P153" s="50"/>
      <c r="Q153" s="50"/>
      <c r="R153" s="51"/>
      <c r="S153" s="52"/>
      <c r="T153" s="52"/>
      <c r="U153" s="52"/>
      <c r="V153" s="52"/>
      <c r="W153" s="52"/>
      <c r="X153" s="52"/>
      <c r="Y153" s="52"/>
      <c r="Z153" s="52"/>
    </row>
    <row r="154" spans="1:26" ht="13.5" customHeight="1" x14ac:dyDescent="0.25">
      <c r="A154" s="11">
        <v>285</v>
      </c>
      <c r="B154" s="4" t="s">
        <v>319</v>
      </c>
      <c r="C154" s="4" t="s">
        <v>462</v>
      </c>
      <c r="D154" s="4" t="s">
        <v>516</v>
      </c>
      <c r="E154" s="4" t="s">
        <v>58</v>
      </c>
      <c r="F154" s="30">
        <v>19</v>
      </c>
      <c r="G154" s="30" t="s">
        <v>597</v>
      </c>
      <c r="H154" s="31" t="s">
        <v>509</v>
      </c>
      <c r="I154" s="90"/>
      <c r="J154" s="40"/>
      <c r="K154" s="13">
        <f>J154/166</f>
        <v>0</v>
      </c>
      <c r="L154" s="17"/>
      <c r="M154" s="17"/>
      <c r="N154" s="17"/>
      <c r="O154" s="41">
        <f>K154+(K154*L154+K154*M154+K154*N154)</f>
        <v>0</v>
      </c>
      <c r="P154" s="47"/>
      <c r="Q154" s="47"/>
      <c r="R154" s="48"/>
      <c r="S154" s="49">
        <f>O154*P154+(O154*Q154*0.36)+(O154*R154*0.14)</f>
        <v>0</v>
      </c>
      <c r="T154" s="49"/>
      <c r="U154" s="74">
        <f>O154+S154+T154</f>
        <v>0</v>
      </c>
      <c r="V154" s="74"/>
      <c r="W154" s="74">
        <v>0</v>
      </c>
      <c r="X154" s="84"/>
      <c r="Y154" s="77">
        <f>U154-X154</f>
        <v>0</v>
      </c>
      <c r="Z154" s="78"/>
    </row>
    <row r="155" spans="1:26" ht="13.5" customHeight="1" x14ac:dyDescent="0.25">
      <c r="A155" s="11">
        <v>10</v>
      </c>
      <c r="B155" s="4" t="s">
        <v>319</v>
      </c>
      <c r="C155" s="4" t="s">
        <v>320</v>
      </c>
      <c r="D155" s="4" t="s">
        <v>516</v>
      </c>
      <c r="E155" s="4" t="s">
        <v>38</v>
      </c>
      <c r="F155" s="30">
        <v>16</v>
      </c>
      <c r="G155" s="30" t="s">
        <v>597</v>
      </c>
      <c r="H155" s="32" t="s">
        <v>513</v>
      </c>
      <c r="I155" s="90"/>
      <c r="J155" s="88">
        <v>13000</v>
      </c>
      <c r="K155" s="13">
        <f>IF(F155=8,J155/2,J155)</f>
        <v>13000</v>
      </c>
      <c r="L155" s="17"/>
      <c r="M155" s="17"/>
      <c r="N155" s="17">
        <v>0.4</v>
      </c>
      <c r="O155" s="41">
        <f>K155+(K155*L155+K155*M155+K155*N155)</f>
        <v>18200</v>
      </c>
      <c r="P155" s="47"/>
      <c r="Q155" s="47"/>
      <c r="R155" s="48"/>
      <c r="S155" s="49">
        <f>O155*P155+(O155*Q155*0.36)+(O155*R155*0.14)</f>
        <v>0</v>
      </c>
      <c r="T155" s="49">
        <f>O155*RIGHT($T$1,3)</f>
        <v>6552</v>
      </c>
      <c r="U155" s="74">
        <f>O155+S155+T155</f>
        <v>24752</v>
      </c>
      <c r="V155" s="84">
        <v>18200</v>
      </c>
      <c r="W155" s="84">
        <v>0</v>
      </c>
      <c r="X155" s="84">
        <f>V155*RIGHT($T$1,3)+V155+W155</f>
        <v>24752</v>
      </c>
      <c r="Y155" s="77">
        <f>U155-X155</f>
        <v>0</v>
      </c>
      <c r="Z155" s="78">
        <f>(U155-X155)/X155</f>
        <v>0</v>
      </c>
    </row>
    <row r="156" spans="1:26" ht="13.5" customHeight="1" x14ac:dyDescent="0.25">
      <c r="A156" s="11">
        <v>801</v>
      </c>
      <c r="B156" s="4" t="s">
        <v>319</v>
      </c>
      <c r="C156" s="4" t="s">
        <v>321</v>
      </c>
      <c r="D156" s="4" t="s">
        <v>521</v>
      </c>
      <c r="E156" s="4" t="s">
        <v>80</v>
      </c>
      <c r="F156" s="30">
        <v>14</v>
      </c>
      <c r="G156" s="30" t="s">
        <v>597</v>
      </c>
      <c r="H156" s="32" t="s">
        <v>510</v>
      </c>
      <c r="I156" s="90"/>
      <c r="J156" s="40">
        <v>7400</v>
      </c>
      <c r="K156" s="13">
        <f>IF(F156=8,J156/2,J156)</f>
        <v>7400</v>
      </c>
      <c r="L156" s="17"/>
      <c r="M156" s="17"/>
      <c r="N156" s="33">
        <v>0.4</v>
      </c>
      <c r="O156" s="41">
        <f>K156+(K156*L156+K156*M156+K156*N156)</f>
        <v>10360</v>
      </c>
      <c r="P156" s="47"/>
      <c r="Q156" s="47"/>
      <c r="R156" s="48"/>
      <c r="S156" s="49">
        <f>O156*P156+(O156*Q156*0.36)+(O156*R156*0.14)</f>
        <v>0</v>
      </c>
      <c r="T156" s="49">
        <f>O156*RIGHT($T$1,3)</f>
        <v>3729.6</v>
      </c>
      <c r="U156" s="74">
        <f>O156+S156+T156</f>
        <v>14089.6</v>
      </c>
      <c r="V156" s="84">
        <v>9620</v>
      </c>
      <c r="W156" s="84">
        <v>0</v>
      </c>
      <c r="X156" s="84">
        <f>V156*RIGHT($T$1,3)+V156+W156</f>
        <v>13083.2</v>
      </c>
      <c r="Y156" s="77">
        <f>U156-X156</f>
        <v>1006.3999999999996</v>
      </c>
      <c r="Z156" s="78">
        <f>(U156-X156)/X156</f>
        <v>7.6923076923076886E-2</v>
      </c>
    </row>
    <row r="157" spans="1:26" ht="13.5" customHeight="1" x14ac:dyDescent="0.25">
      <c r="A157" s="1" t="s">
        <v>327</v>
      </c>
      <c r="B157" s="2"/>
      <c r="C157" s="2"/>
      <c r="D157" s="3"/>
      <c r="E157" s="3"/>
      <c r="F157" s="3"/>
      <c r="G157" s="3"/>
      <c r="H157" s="3"/>
      <c r="I157" s="91"/>
      <c r="J157" s="14"/>
      <c r="K157" s="14"/>
      <c r="L157" s="14"/>
      <c r="M157" s="14"/>
      <c r="N157" s="14"/>
      <c r="O157" s="42"/>
      <c r="P157" s="50"/>
      <c r="Q157" s="50"/>
      <c r="R157" s="51"/>
      <c r="S157" s="52"/>
      <c r="T157" s="52"/>
      <c r="U157" s="52"/>
      <c r="V157" s="52"/>
      <c r="W157" s="52"/>
      <c r="X157" s="52"/>
      <c r="Y157" s="52"/>
      <c r="Z157" s="52"/>
    </row>
    <row r="158" spans="1:26" ht="13.5" customHeight="1" x14ac:dyDescent="0.25">
      <c r="A158" s="11">
        <v>803</v>
      </c>
      <c r="B158" s="4" t="s">
        <v>327</v>
      </c>
      <c r="C158" s="4" t="s">
        <v>329</v>
      </c>
      <c r="D158" s="4" t="s">
        <v>540</v>
      </c>
      <c r="E158" s="4" t="s">
        <v>69</v>
      </c>
      <c r="F158" s="30">
        <v>16</v>
      </c>
      <c r="G158" s="30" t="s">
        <v>597</v>
      </c>
      <c r="H158" s="32" t="s">
        <v>513</v>
      </c>
      <c r="I158" s="90"/>
      <c r="J158" s="40">
        <v>11500</v>
      </c>
      <c r="K158" s="83">
        <f>IF(F158=8,J158/2,J158)</f>
        <v>11500</v>
      </c>
      <c r="L158" s="17">
        <v>0.15</v>
      </c>
      <c r="M158" s="17"/>
      <c r="N158" s="17"/>
      <c r="O158" s="41">
        <f>K158+(K158*L158+K158*M158+K158*N158)</f>
        <v>13225</v>
      </c>
      <c r="P158" s="47"/>
      <c r="Q158" s="47"/>
      <c r="R158" s="48"/>
      <c r="S158" s="49">
        <f t="shared" ref="S158:S175" si="77">O158*P158+(O158*Q158*0.36)+(O158*R158*0.14)</f>
        <v>0</v>
      </c>
      <c r="T158" s="49">
        <f t="shared" ref="T158:T175" si="78">O158*RIGHT($T$1,3)</f>
        <v>4761</v>
      </c>
      <c r="U158" s="74">
        <f t="shared" ref="U158:U175" si="79">O158+S158+T158</f>
        <v>17986</v>
      </c>
      <c r="V158" s="84">
        <v>13225</v>
      </c>
      <c r="W158" s="84">
        <v>0</v>
      </c>
      <c r="X158" s="84">
        <f t="shared" ref="X158:X175" si="80">V158*RIGHT($T$1,3)+V158+W158</f>
        <v>17986</v>
      </c>
      <c r="Y158" s="77">
        <f t="shared" ref="Y158:Y175" si="81">U158-X158</f>
        <v>0</v>
      </c>
      <c r="Z158" s="78">
        <f t="shared" ref="Z158:Z175" si="82">(U158-X158)/X158</f>
        <v>0</v>
      </c>
    </row>
    <row r="159" spans="1:26" ht="13.5" customHeight="1" x14ac:dyDescent="0.25">
      <c r="A159" s="11">
        <v>809</v>
      </c>
      <c r="B159" s="4" t="s">
        <v>327</v>
      </c>
      <c r="C159" s="26" t="s">
        <v>432</v>
      </c>
      <c r="D159" s="4" t="s">
        <v>521</v>
      </c>
      <c r="E159" s="4" t="s">
        <v>431</v>
      </c>
      <c r="F159" s="30">
        <v>13</v>
      </c>
      <c r="G159" s="30" t="s">
        <v>597</v>
      </c>
      <c r="H159" s="32" t="s">
        <v>510</v>
      </c>
      <c r="I159" s="90"/>
      <c r="J159" s="40">
        <v>5700</v>
      </c>
      <c r="K159" s="16">
        <f t="shared" ref="K159:K175" si="83">J159/167</f>
        <v>34.131736526946106</v>
      </c>
      <c r="L159" s="17"/>
      <c r="M159" s="33">
        <v>0.3</v>
      </c>
      <c r="N159" s="17"/>
      <c r="O159" s="41">
        <f t="shared" ref="O159:O175" si="84">(K159+(K159*L159+K159*M159+K159*N159))*167</f>
        <v>7409.9999999999991</v>
      </c>
      <c r="P159" s="47"/>
      <c r="Q159" s="53"/>
      <c r="R159" s="54">
        <v>0.5</v>
      </c>
      <c r="S159" s="49">
        <f t="shared" si="77"/>
        <v>518.69999999999993</v>
      </c>
      <c r="T159" s="49">
        <f t="shared" si="78"/>
        <v>2667.5999999999995</v>
      </c>
      <c r="U159" s="74">
        <f t="shared" si="79"/>
        <v>10596.3</v>
      </c>
      <c r="V159" s="84">
        <v>6555</v>
      </c>
      <c r="W159" s="84">
        <v>458.85</v>
      </c>
      <c r="X159" s="84">
        <f t="shared" si="80"/>
        <v>9373.65</v>
      </c>
      <c r="Y159" s="77">
        <f t="shared" si="81"/>
        <v>1222.6499999999996</v>
      </c>
      <c r="Z159" s="78">
        <f t="shared" si="82"/>
        <v>0.13043478260869562</v>
      </c>
    </row>
    <row r="160" spans="1:26" ht="13.5" customHeight="1" x14ac:dyDescent="0.25">
      <c r="A160" s="11">
        <v>804</v>
      </c>
      <c r="B160" s="4" t="s">
        <v>327</v>
      </c>
      <c r="C160" s="26" t="s">
        <v>330</v>
      </c>
      <c r="D160" s="4" t="s">
        <v>521</v>
      </c>
      <c r="E160" s="4" t="s">
        <v>431</v>
      </c>
      <c r="F160" s="30">
        <v>13</v>
      </c>
      <c r="G160" s="30" t="s">
        <v>597</v>
      </c>
      <c r="H160" s="32" t="s">
        <v>510</v>
      </c>
      <c r="I160" s="90"/>
      <c r="J160" s="40">
        <v>5700</v>
      </c>
      <c r="K160" s="16">
        <f t="shared" si="83"/>
        <v>34.131736526946106</v>
      </c>
      <c r="L160" s="17"/>
      <c r="M160" s="33">
        <v>0.3</v>
      </c>
      <c r="N160" s="17"/>
      <c r="O160" s="41">
        <f t="shared" si="84"/>
        <v>7409.9999999999991</v>
      </c>
      <c r="P160" s="47"/>
      <c r="Q160" s="53"/>
      <c r="R160" s="54">
        <v>0.5</v>
      </c>
      <c r="S160" s="49">
        <f t="shared" si="77"/>
        <v>518.69999999999993</v>
      </c>
      <c r="T160" s="49">
        <f t="shared" si="78"/>
        <v>2667.5999999999995</v>
      </c>
      <c r="U160" s="74">
        <f t="shared" si="79"/>
        <v>10596.3</v>
      </c>
      <c r="V160" s="84">
        <v>5700</v>
      </c>
      <c r="W160" s="84">
        <v>399.00000000000006</v>
      </c>
      <c r="X160" s="84">
        <f t="shared" si="80"/>
        <v>8151</v>
      </c>
      <c r="Y160" s="77">
        <f t="shared" si="81"/>
        <v>2445.2999999999993</v>
      </c>
      <c r="Z160" s="78">
        <f t="shared" si="82"/>
        <v>0.29999999999999993</v>
      </c>
    </row>
    <row r="161" spans="1:26" ht="13.5" customHeight="1" x14ac:dyDescent="0.25">
      <c r="A161" s="11">
        <v>816</v>
      </c>
      <c r="B161" s="4" t="s">
        <v>327</v>
      </c>
      <c r="C161" s="26" t="s">
        <v>328</v>
      </c>
      <c r="D161" s="4" t="s">
        <v>543</v>
      </c>
      <c r="E161" s="4" t="s">
        <v>431</v>
      </c>
      <c r="F161" s="30">
        <v>13</v>
      </c>
      <c r="G161" s="30" t="s">
        <v>597</v>
      </c>
      <c r="H161" s="32" t="s">
        <v>510</v>
      </c>
      <c r="I161" s="90"/>
      <c r="J161" s="40">
        <v>5700</v>
      </c>
      <c r="K161" s="16">
        <f t="shared" si="83"/>
        <v>34.131736526946106</v>
      </c>
      <c r="L161" s="33">
        <v>0.15</v>
      </c>
      <c r="M161" s="17"/>
      <c r="N161" s="17"/>
      <c r="O161" s="41">
        <f t="shared" si="84"/>
        <v>6555</v>
      </c>
      <c r="P161" s="47"/>
      <c r="Q161" s="53"/>
      <c r="R161" s="54">
        <v>0.5</v>
      </c>
      <c r="S161" s="49">
        <f t="shared" si="77"/>
        <v>458.85</v>
      </c>
      <c r="T161" s="49">
        <f t="shared" si="78"/>
        <v>2359.7999999999997</v>
      </c>
      <c r="U161" s="74">
        <f t="shared" si="79"/>
        <v>9373.65</v>
      </c>
      <c r="V161" s="84">
        <v>5700</v>
      </c>
      <c r="W161" s="84">
        <v>399.00000000000006</v>
      </c>
      <c r="X161" s="84">
        <f t="shared" si="80"/>
        <v>8151</v>
      </c>
      <c r="Y161" s="77">
        <f t="shared" si="81"/>
        <v>1222.6499999999996</v>
      </c>
      <c r="Z161" s="78">
        <f t="shared" si="82"/>
        <v>0.14999999999999997</v>
      </c>
    </row>
    <row r="162" spans="1:26" ht="13.5" customHeight="1" x14ac:dyDescent="0.25">
      <c r="A162" s="11">
        <v>645</v>
      </c>
      <c r="B162" s="4" t="s">
        <v>327</v>
      </c>
      <c r="C162" s="26" t="s">
        <v>341</v>
      </c>
      <c r="D162" s="4" t="s">
        <v>543</v>
      </c>
      <c r="E162" s="4" t="s">
        <v>431</v>
      </c>
      <c r="F162" s="30">
        <v>13</v>
      </c>
      <c r="G162" s="30" t="s">
        <v>597</v>
      </c>
      <c r="H162" s="32" t="s">
        <v>510</v>
      </c>
      <c r="I162" s="90"/>
      <c r="J162" s="40">
        <v>5700</v>
      </c>
      <c r="K162" s="16">
        <f t="shared" si="83"/>
        <v>34.131736526946106</v>
      </c>
      <c r="L162" s="33">
        <v>0.15</v>
      </c>
      <c r="M162" s="17"/>
      <c r="N162" s="17"/>
      <c r="O162" s="41">
        <f t="shared" si="84"/>
        <v>6555</v>
      </c>
      <c r="P162" s="47"/>
      <c r="Q162" s="53"/>
      <c r="R162" s="54">
        <v>0.5</v>
      </c>
      <c r="S162" s="49">
        <f t="shared" si="77"/>
        <v>458.85</v>
      </c>
      <c r="T162" s="49">
        <f t="shared" si="78"/>
        <v>2359.7999999999997</v>
      </c>
      <c r="U162" s="74">
        <f t="shared" si="79"/>
        <v>9373.65</v>
      </c>
      <c r="V162" s="84">
        <v>5700</v>
      </c>
      <c r="W162" s="84">
        <v>399.00000000000006</v>
      </c>
      <c r="X162" s="84">
        <f t="shared" si="80"/>
        <v>8151</v>
      </c>
      <c r="Y162" s="77">
        <f t="shared" si="81"/>
        <v>1222.6499999999996</v>
      </c>
      <c r="Z162" s="78">
        <f t="shared" si="82"/>
        <v>0.14999999999999997</v>
      </c>
    </row>
    <row r="163" spans="1:26" ht="13.5" customHeight="1" x14ac:dyDescent="0.25">
      <c r="A163" s="11">
        <v>2133</v>
      </c>
      <c r="B163" s="4" t="s">
        <v>327</v>
      </c>
      <c r="C163" s="26" t="s">
        <v>333</v>
      </c>
      <c r="D163" s="4" t="s">
        <v>541</v>
      </c>
      <c r="E163" s="4" t="s">
        <v>88</v>
      </c>
      <c r="F163" s="30">
        <v>13</v>
      </c>
      <c r="G163" s="30" t="s">
        <v>597</v>
      </c>
      <c r="H163" s="32" t="s">
        <v>510</v>
      </c>
      <c r="I163" s="90"/>
      <c r="J163" s="40">
        <v>5700</v>
      </c>
      <c r="K163" s="16">
        <f t="shared" si="83"/>
        <v>34.131736526946106</v>
      </c>
      <c r="L163" s="17">
        <v>0.15</v>
      </c>
      <c r="M163" s="17"/>
      <c r="N163" s="17"/>
      <c r="O163" s="41">
        <f t="shared" si="84"/>
        <v>6555</v>
      </c>
      <c r="P163" s="47"/>
      <c r="Q163" s="47"/>
      <c r="R163" s="48"/>
      <c r="S163" s="49">
        <f t="shared" si="77"/>
        <v>0</v>
      </c>
      <c r="T163" s="49">
        <f t="shared" si="78"/>
        <v>2359.7999999999997</v>
      </c>
      <c r="U163" s="74">
        <f t="shared" si="79"/>
        <v>8914.7999999999993</v>
      </c>
      <c r="V163" s="84">
        <v>6555</v>
      </c>
      <c r="W163" s="84">
        <v>0</v>
      </c>
      <c r="X163" s="84">
        <f t="shared" si="80"/>
        <v>8914.7999999999993</v>
      </c>
      <c r="Y163" s="77">
        <f t="shared" si="81"/>
        <v>0</v>
      </c>
      <c r="Z163" s="78">
        <f t="shared" si="82"/>
        <v>0</v>
      </c>
    </row>
    <row r="164" spans="1:26" ht="13.5" customHeight="1" x14ac:dyDescent="0.25">
      <c r="A164" s="11">
        <v>807</v>
      </c>
      <c r="B164" s="4" t="s">
        <v>327</v>
      </c>
      <c r="C164" s="26" t="s">
        <v>332</v>
      </c>
      <c r="D164" s="4" t="s">
        <v>541</v>
      </c>
      <c r="E164" s="4" t="s">
        <v>88</v>
      </c>
      <c r="F164" s="30">
        <v>13</v>
      </c>
      <c r="G164" s="30" t="s">
        <v>597</v>
      </c>
      <c r="H164" s="32" t="s">
        <v>510</v>
      </c>
      <c r="I164" s="90"/>
      <c r="J164" s="40">
        <v>5700</v>
      </c>
      <c r="K164" s="16">
        <f t="shared" si="83"/>
        <v>34.131736526946106</v>
      </c>
      <c r="L164" s="17"/>
      <c r="M164" s="33">
        <v>0.3</v>
      </c>
      <c r="N164" s="17"/>
      <c r="O164" s="41">
        <f t="shared" si="84"/>
        <v>7409.9999999999991</v>
      </c>
      <c r="P164" s="47"/>
      <c r="Q164" s="47"/>
      <c r="R164" s="48"/>
      <c r="S164" s="49">
        <f t="shared" si="77"/>
        <v>0</v>
      </c>
      <c r="T164" s="49">
        <f t="shared" si="78"/>
        <v>2667.5999999999995</v>
      </c>
      <c r="U164" s="74">
        <f t="shared" si="79"/>
        <v>10077.599999999999</v>
      </c>
      <c r="V164" s="84">
        <v>6555</v>
      </c>
      <c r="W164" s="84">
        <v>0</v>
      </c>
      <c r="X164" s="84">
        <f t="shared" si="80"/>
        <v>8914.7999999999993</v>
      </c>
      <c r="Y164" s="77">
        <f t="shared" si="81"/>
        <v>1162.7999999999993</v>
      </c>
      <c r="Z164" s="78">
        <f t="shared" si="82"/>
        <v>0.13043478260869559</v>
      </c>
    </row>
    <row r="165" spans="1:26" ht="13.5" customHeight="1" x14ac:dyDescent="0.25">
      <c r="A165" s="11">
        <v>650</v>
      </c>
      <c r="B165" s="4" t="s">
        <v>327</v>
      </c>
      <c r="C165" s="26" t="s">
        <v>433</v>
      </c>
      <c r="D165" s="4" t="s">
        <v>542</v>
      </c>
      <c r="E165" s="4" t="s">
        <v>89</v>
      </c>
      <c r="F165" s="30">
        <v>13</v>
      </c>
      <c r="G165" s="30" t="s">
        <v>597</v>
      </c>
      <c r="H165" s="32" t="s">
        <v>510</v>
      </c>
      <c r="I165" s="90"/>
      <c r="J165" s="40">
        <v>5700</v>
      </c>
      <c r="K165" s="16">
        <f t="shared" si="83"/>
        <v>34.131736526946106</v>
      </c>
      <c r="L165" s="33">
        <v>0.15</v>
      </c>
      <c r="M165" s="17"/>
      <c r="N165" s="17"/>
      <c r="O165" s="41">
        <f t="shared" si="84"/>
        <v>6555</v>
      </c>
      <c r="P165" s="47"/>
      <c r="Q165" s="53"/>
      <c r="R165" s="54">
        <v>0.5</v>
      </c>
      <c r="S165" s="49">
        <f t="shared" si="77"/>
        <v>458.85</v>
      </c>
      <c r="T165" s="49">
        <f t="shared" si="78"/>
        <v>2359.7999999999997</v>
      </c>
      <c r="U165" s="74">
        <f t="shared" si="79"/>
        <v>9373.65</v>
      </c>
      <c r="V165" s="84">
        <v>5700</v>
      </c>
      <c r="W165" s="84">
        <v>399.00000000000006</v>
      </c>
      <c r="X165" s="84">
        <f t="shared" si="80"/>
        <v>8151</v>
      </c>
      <c r="Y165" s="77">
        <f t="shared" si="81"/>
        <v>1222.6499999999996</v>
      </c>
      <c r="Z165" s="78">
        <f t="shared" si="82"/>
        <v>0.14999999999999997</v>
      </c>
    </row>
    <row r="166" spans="1:26" ht="13.5" customHeight="1" x14ac:dyDescent="0.25">
      <c r="A166" s="11">
        <v>534</v>
      </c>
      <c r="B166" s="4" t="s">
        <v>327</v>
      </c>
      <c r="C166" s="26" t="s">
        <v>331</v>
      </c>
      <c r="D166" s="4" t="s">
        <v>542</v>
      </c>
      <c r="E166" s="4" t="s">
        <v>89</v>
      </c>
      <c r="F166" s="30">
        <v>13</v>
      </c>
      <c r="G166" s="30" t="s">
        <v>597</v>
      </c>
      <c r="H166" s="32" t="s">
        <v>510</v>
      </c>
      <c r="I166" s="90"/>
      <c r="J166" s="40">
        <v>5700</v>
      </c>
      <c r="K166" s="16">
        <f t="shared" si="83"/>
        <v>34.131736526946106</v>
      </c>
      <c r="L166" s="17"/>
      <c r="M166" s="33">
        <v>0.3</v>
      </c>
      <c r="N166" s="17"/>
      <c r="O166" s="41">
        <f t="shared" si="84"/>
        <v>7409.9999999999991</v>
      </c>
      <c r="P166" s="47"/>
      <c r="Q166" s="53"/>
      <c r="R166" s="54">
        <v>0.5</v>
      </c>
      <c r="S166" s="49">
        <f t="shared" si="77"/>
        <v>518.69999999999993</v>
      </c>
      <c r="T166" s="49">
        <f t="shared" si="78"/>
        <v>2667.5999999999995</v>
      </c>
      <c r="U166" s="74">
        <f t="shared" si="79"/>
        <v>10596.3</v>
      </c>
      <c r="V166" s="84">
        <v>6555</v>
      </c>
      <c r="W166" s="84">
        <v>458.85</v>
      </c>
      <c r="X166" s="84">
        <f t="shared" si="80"/>
        <v>9373.65</v>
      </c>
      <c r="Y166" s="77">
        <f t="shared" si="81"/>
        <v>1222.6499999999996</v>
      </c>
      <c r="Z166" s="78">
        <f t="shared" si="82"/>
        <v>0.13043478260869562</v>
      </c>
    </row>
    <row r="167" spans="1:26" ht="13.5" customHeight="1" x14ac:dyDescent="0.25">
      <c r="A167" s="11"/>
      <c r="B167" s="4" t="s">
        <v>327</v>
      </c>
      <c r="C167" s="26"/>
      <c r="D167" s="4" t="s">
        <v>534</v>
      </c>
      <c r="E167" s="4" t="s">
        <v>39</v>
      </c>
      <c r="F167" s="30">
        <v>12</v>
      </c>
      <c r="G167" s="30" t="s">
        <v>597</v>
      </c>
      <c r="H167" s="32" t="s">
        <v>511</v>
      </c>
      <c r="I167" s="90"/>
      <c r="J167" s="40">
        <v>5200</v>
      </c>
      <c r="K167" s="16">
        <f t="shared" si="83"/>
        <v>31.137724550898202</v>
      </c>
      <c r="L167" s="17"/>
      <c r="M167" s="17"/>
      <c r="N167" s="17"/>
      <c r="O167" s="41">
        <f t="shared" si="84"/>
        <v>5200</v>
      </c>
      <c r="P167" s="47"/>
      <c r="Q167" s="53">
        <v>0.75</v>
      </c>
      <c r="R167" s="54">
        <v>0.5</v>
      </c>
      <c r="S167" s="49">
        <f t="shared" si="77"/>
        <v>1768</v>
      </c>
      <c r="T167" s="49">
        <f t="shared" si="78"/>
        <v>1872</v>
      </c>
      <c r="U167" s="74">
        <f t="shared" si="79"/>
        <v>8840</v>
      </c>
      <c r="V167" s="84">
        <v>5200</v>
      </c>
      <c r="W167" s="84">
        <v>1768</v>
      </c>
      <c r="X167" s="84">
        <f t="shared" si="80"/>
        <v>8840</v>
      </c>
      <c r="Y167" s="77">
        <f t="shared" si="81"/>
        <v>0</v>
      </c>
      <c r="Z167" s="78">
        <f t="shared" si="82"/>
        <v>0</v>
      </c>
    </row>
    <row r="168" spans="1:26" ht="13.5" customHeight="1" x14ac:dyDescent="0.25">
      <c r="A168" s="11">
        <v>810</v>
      </c>
      <c r="B168" s="4" t="s">
        <v>327</v>
      </c>
      <c r="C168" s="26" t="s">
        <v>336</v>
      </c>
      <c r="D168" s="4" t="s">
        <v>534</v>
      </c>
      <c r="E168" s="4" t="s">
        <v>39</v>
      </c>
      <c r="F168" s="30">
        <v>12</v>
      </c>
      <c r="G168" s="30" t="s">
        <v>597</v>
      </c>
      <c r="H168" s="32" t="s">
        <v>511</v>
      </c>
      <c r="I168" s="90"/>
      <c r="J168" s="40">
        <v>5200</v>
      </c>
      <c r="K168" s="16">
        <f t="shared" si="83"/>
        <v>31.137724550898202</v>
      </c>
      <c r="L168" s="17"/>
      <c r="M168" s="17">
        <v>0.3</v>
      </c>
      <c r="N168" s="17"/>
      <c r="O168" s="41">
        <f t="shared" si="84"/>
        <v>6759.9999999999991</v>
      </c>
      <c r="P168" s="47"/>
      <c r="Q168" s="53">
        <v>0.75</v>
      </c>
      <c r="R168" s="54">
        <v>0.5</v>
      </c>
      <c r="S168" s="49">
        <f t="shared" si="77"/>
        <v>2298.3999999999996</v>
      </c>
      <c r="T168" s="49">
        <f t="shared" si="78"/>
        <v>2433.5999999999995</v>
      </c>
      <c r="U168" s="74">
        <f t="shared" si="79"/>
        <v>11491.999999999996</v>
      </c>
      <c r="V168" s="84">
        <v>6759.9999999999991</v>
      </c>
      <c r="W168" s="84">
        <v>2298.3999999999996</v>
      </c>
      <c r="X168" s="84">
        <f t="shared" si="80"/>
        <v>11491.999999999998</v>
      </c>
      <c r="Y168" s="77">
        <f t="shared" si="81"/>
        <v>0</v>
      </c>
      <c r="Z168" s="78">
        <f t="shared" si="82"/>
        <v>-1.5828310159640245E-16</v>
      </c>
    </row>
    <row r="169" spans="1:26" ht="13.5" customHeight="1" x14ac:dyDescent="0.25">
      <c r="A169" s="11">
        <v>811</v>
      </c>
      <c r="B169" s="4" t="s">
        <v>327</v>
      </c>
      <c r="C169" s="26" t="s">
        <v>337</v>
      </c>
      <c r="D169" s="26" t="s">
        <v>534</v>
      </c>
      <c r="E169" s="26" t="s">
        <v>39</v>
      </c>
      <c r="F169" s="30">
        <v>12</v>
      </c>
      <c r="G169" s="37" t="s">
        <v>597</v>
      </c>
      <c r="H169" s="38" t="s">
        <v>511</v>
      </c>
      <c r="I169" s="93"/>
      <c r="J169" s="40">
        <v>5200</v>
      </c>
      <c r="K169" s="16">
        <f t="shared" si="83"/>
        <v>31.137724550898202</v>
      </c>
      <c r="L169" s="39"/>
      <c r="M169" s="39">
        <v>0.3</v>
      </c>
      <c r="N169" s="39"/>
      <c r="O169" s="41">
        <f t="shared" si="84"/>
        <v>6759.9999999999991</v>
      </c>
      <c r="P169" s="47"/>
      <c r="Q169" s="53">
        <v>0.75</v>
      </c>
      <c r="R169" s="54">
        <v>0.5</v>
      </c>
      <c r="S169" s="49">
        <f t="shared" si="77"/>
        <v>2298.3999999999996</v>
      </c>
      <c r="T169" s="49">
        <f t="shared" si="78"/>
        <v>2433.5999999999995</v>
      </c>
      <c r="U169" s="74">
        <f t="shared" si="79"/>
        <v>11491.999999999996</v>
      </c>
      <c r="V169" s="84">
        <v>6759.9999999999991</v>
      </c>
      <c r="W169" s="84">
        <v>2298.3999999999996</v>
      </c>
      <c r="X169" s="84">
        <f t="shared" si="80"/>
        <v>11491.999999999998</v>
      </c>
      <c r="Y169" s="77">
        <f t="shared" si="81"/>
        <v>0</v>
      </c>
      <c r="Z169" s="78">
        <f t="shared" si="82"/>
        <v>-1.5828310159640245E-16</v>
      </c>
    </row>
    <row r="170" spans="1:26" ht="13.5" customHeight="1" x14ac:dyDescent="0.25">
      <c r="A170" s="11">
        <v>2126</v>
      </c>
      <c r="B170" s="4" t="s">
        <v>327</v>
      </c>
      <c r="C170" s="26" t="s">
        <v>338</v>
      </c>
      <c r="D170" s="26" t="s">
        <v>534</v>
      </c>
      <c r="E170" s="26" t="s">
        <v>39</v>
      </c>
      <c r="F170" s="30">
        <v>12</v>
      </c>
      <c r="G170" s="37" t="s">
        <v>597</v>
      </c>
      <c r="H170" s="38" t="s">
        <v>511</v>
      </c>
      <c r="I170" s="93"/>
      <c r="J170" s="40">
        <v>5200</v>
      </c>
      <c r="K170" s="16">
        <f t="shared" si="83"/>
        <v>31.137724550898202</v>
      </c>
      <c r="L170" s="39"/>
      <c r="M170" s="39">
        <v>0.3</v>
      </c>
      <c r="N170" s="39"/>
      <c r="O170" s="41">
        <f t="shared" si="84"/>
        <v>6759.9999999999991</v>
      </c>
      <c r="P170" s="47"/>
      <c r="Q170" s="53">
        <v>0.75</v>
      </c>
      <c r="R170" s="54">
        <v>0.5</v>
      </c>
      <c r="S170" s="49">
        <f t="shared" si="77"/>
        <v>2298.3999999999996</v>
      </c>
      <c r="T170" s="49">
        <f t="shared" si="78"/>
        <v>2433.5999999999995</v>
      </c>
      <c r="U170" s="74">
        <f t="shared" si="79"/>
        <v>11491.999999999996</v>
      </c>
      <c r="V170" s="84">
        <v>6759.9999999999991</v>
      </c>
      <c r="W170" s="84">
        <v>2298.3999999999996</v>
      </c>
      <c r="X170" s="84">
        <f t="shared" si="80"/>
        <v>11491.999999999998</v>
      </c>
      <c r="Y170" s="77">
        <f t="shared" si="81"/>
        <v>0</v>
      </c>
      <c r="Z170" s="78">
        <f t="shared" si="82"/>
        <v>-1.5828310159640245E-16</v>
      </c>
    </row>
    <row r="171" spans="1:26" ht="13.5" customHeight="1" x14ac:dyDescent="0.25">
      <c r="A171" s="11">
        <v>808</v>
      </c>
      <c r="B171" s="4" t="s">
        <v>327</v>
      </c>
      <c r="C171" s="26" t="s">
        <v>339</v>
      </c>
      <c r="D171" s="26" t="s">
        <v>534</v>
      </c>
      <c r="E171" s="26" t="s">
        <v>39</v>
      </c>
      <c r="F171" s="30">
        <v>12</v>
      </c>
      <c r="G171" s="37" t="s">
        <v>597</v>
      </c>
      <c r="H171" s="38" t="s">
        <v>511</v>
      </c>
      <c r="I171" s="93"/>
      <c r="J171" s="40">
        <v>5200</v>
      </c>
      <c r="K171" s="16">
        <f t="shared" si="83"/>
        <v>31.137724550898202</v>
      </c>
      <c r="L171" s="39"/>
      <c r="M171" s="39">
        <v>0.3</v>
      </c>
      <c r="N171" s="39"/>
      <c r="O171" s="41">
        <f t="shared" si="84"/>
        <v>6759.9999999999991</v>
      </c>
      <c r="P171" s="47"/>
      <c r="Q171" s="53">
        <v>0.75</v>
      </c>
      <c r="R171" s="54">
        <v>0.5</v>
      </c>
      <c r="S171" s="49">
        <f t="shared" si="77"/>
        <v>2298.3999999999996</v>
      </c>
      <c r="T171" s="49">
        <f t="shared" si="78"/>
        <v>2433.5999999999995</v>
      </c>
      <c r="U171" s="74">
        <f t="shared" si="79"/>
        <v>11491.999999999996</v>
      </c>
      <c r="V171" s="84">
        <v>6759.9999999999991</v>
      </c>
      <c r="W171" s="84">
        <v>2298.3999999999996</v>
      </c>
      <c r="X171" s="84">
        <f t="shared" si="80"/>
        <v>11491.999999999998</v>
      </c>
      <c r="Y171" s="77">
        <f t="shared" si="81"/>
        <v>0</v>
      </c>
      <c r="Z171" s="78">
        <f t="shared" si="82"/>
        <v>-1.5828310159640245E-16</v>
      </c>
    </row>
    <row r="172" spans="1:26" ht="13.5" customHeight="1" x14ac:dyDescent="0.25">
      <c r="A172" s="25">
        <v>249</v>
      </c>
      <c r="B172" s="4" t="s">
        <v>327</v>
      </c>
      <c r="C172" s="26" t="s">
        <v>505</v>
      </c>
      <c r="D172" s="26" t="s">
        <v>543</v>
      </c>
      <c r="E172" s="27" t="s">
        <v>430</v>
      </c>
      <c r="F172" s="30">
        <v>10</v>
      </c>
      <c r="G172" s="37" t="s">
        <v>597</v>
      </c>
      <c r="H172" s="38" t="s">
        <v>511</v>
      </c>
      <c r="I172" s="93"/>
      <c r="J172" s="40">
        <v>4200</v>
      </c>
      <c r="K172" s="16">
        <f t="shared" si="83"/>
        <v>25.149700598802394</v>
      </c>
      <c r="L172" s="81">
        <v>0.15</v>
      </c>
      <c r="M172" s="39"/>
      <c r="N172" s="39"/>
      <c r="O172" s="41">
        <f t="shared" si="84"/>
        <v>4830</v>
      </c>
      <c r="P172" s="47"/>
      <c r="Q172" s="53"/>
      <c r="R172" s="54">
        <v>0.5</v>
      </c>
      <c r="S172" s="49">
        <f t="shared" si="77"/>
        <v>338.1</v>
      </c>
      <c r="T172" s="49">
        <f t="shared" si="78"/>
        <v>1738.8</v>
      </c>
      <c r="U172" s="74">
        <f t="shared" si="79"/>
        <v>6906.9000000000005</v>
      </c>
      <c r="V172" s="84">
        <v>4200</v>
      </c>
      <c r="W172" s="84">
        <v>294</v>
      </c>
      <c r="X172" s="84">
        <f t="shared" si="80"/>
        <v>6006</v>
      </c>
      <c r="Y172" s="77">
        <f t="shared" si="81"/>
        <v>900.90000000000055</v>
      </c>
      <c r="Z172" s="78">
        <f t="shared" si="82"/>
        <v>0.15000000000000008</v>
      </c>
    </row>
    <row r="173" spans="1:26" ht="13.5" customHeight="1" x14ac:dyDescent="0.25">
      <c r="A173" s="11">
        <v>82</v>
      </c>
      <c r="B173" s="4" t="s">
        <v>327</v>
      </c>
      <c r="C173" s="26" t="s">
        <v>334</v>
      </c>
      <c r="D173" s="26" t="s">
        <v>543</v>
      </c>
      <c r="E173" s="26" t="s">
        <v>430</v>
      </c>
      <c r="F173" s="30">
        <v>10</v>
      </c>
      <c r="G173" s="37" t="s">
        <v>597</v>
      </c>
      <c r="H173" s="38" t="s">
        <v>511</v>
      </c>
      <c r="I173" s="93"/>
      <c r="J173" s="40">
        <v>4200</v>
      </c>
      <c r="K173" s="16">
        <f t="shared" si="83"/>
        <v>25.149700598802394</v>
      </c>
      <c r="L173" s="39">
        <v>0.15</v>
      </c>
      <c r="M173" s="39"/>
      <c r="N173" s="39"/>
      <c r="O173" s="41">
        <f t="shared" si="84"/>
        <v>4830</v>
      </c>
      <c r="P173" s="47"/>
      <c r="Q173" s="53"/>
      <c r="R173" s="54">
        <v>0.5</v>
      </c>
      <c r="S173" s="49">
        <f t="shared" si="77"/>
        <v>338.1</v>
      </c>
      <c r="T173" s="49">
        <f t="shared" si="78"/>
        <v>1738.8</v>
      </c>
      <c r="U173" s="74">
        <f t="shared" si="79"/>
        <v>6906.9000000000005</v>
      </c>
      <c r="V173" s="84">
        <v>4830</v>
      </c>
      <c r="W173" s="84">
        <v>338.1</v>
      </c>
      <c r="X173" s="84">
        <f t="shared" si="80"/>
        <v>6906.9000000000005</v>
      </c>
      <c r="Y173" s="77">
        <f t="shared" si="81"/>
        <v>0</v>
      </c>
      <c r="Z173" s="78">
        <f t="shared" si="82"/>
        <v>0</v>
      </c>
    </row>
    <row r="174" spans="1:26" ht="13.5" customHeight="1" x14ac:dyDescent="0.25">
      <c r="A174" s="11">
        <v>576</v>
      </c>
      <c r="B174" s="4" t="s">
        <v>327</v>
      </c>
      <c r="C174" s="26" t="s">
        <v>340</v>
      </c>
      <c r="D174" s="26" t="s">
        <v>543</v>
      </c>
      <c r="E174" s="26" t="s">
        <v>430</v>
      </c>
      <c r="F174" s="30">
        <v>10</v>
      </c>
      <c r="G174" s="37" t="s">
        <v>597</v>
      </c>
      <c r="H174" s="38" t="s">
        <v>511</v>
      </c>
      <c r="I174" s="93"/>
      <c r="J174" s="40">
        <v>4200</v>
      </c>
      <c r="K174" s="16">
        <f t="shared" si="83"/>
        <v>25.149700598802394</v>
      </c>
      <c r="L174" s="81">
        <v>0.15</v>
      </c>
      <c r="M174" s="39"/>
      <c r="N174" s="39"/>
      <c r="O174" s="41">
        <f t="shared" si="84"/>
        <v>4830</v>
      </c>
      <c r="P174" s="47"/>
      <c r="Q174" s="53"/>
      <c r="R174" s="54">
        <v>0.5</v>
      </c>
      <c r="S174" s="49">
        <f t="shared" si="77"/>
        <v>338.1</v>
      </c>
      <c r="T174" s="49">
        <f t="shared" si="78"/>
        <v>1738.8</v>
      </c>
      <c r="U174" s="74">
        <f t="shared" si="79"/>
        <v>6906.9000000000005</v>
      </c>
      <c r="V174" s="84">
        <v>4200</v>
      </c>
      <c r="W174" s="84">
        <v>294</v>
      </c>
      <c r="X174" s="84">
        <f t="shared" si="80"/>
        <v>6006</v>
      </c>
      <c r="Y174" s="77">
        <f t="shared" si="81"/>
        <v>900.90000000000055</v>
      </c>
      <c r="Z174" s="78">
        <f t="shared" si="82"/>
        <v>0.15000000000000008</v>
      </c>
    </row>
    <row r="175" spans="1:26" ht="13.5" customHeight="1" x14ac:dyDescent="0.25">
      <c r="A175" s="11">
        <v>815</v>
      </c>
      <c r="B175" s="4" t="s">
        <v>327</v>
      </c>
      <c r="C175" s="4" t="s">
        <v>335</v>
      </c>
      <c r="D175" s="4" t="s">
        <v>543</v>
      </c>
      <c r="E175" s="4" t="s">
        <v>430</v>
      </c>
      <c r="F175" s="30">
        <v>10</v>
      </c>
      <c r="G175" s="30" t="s">
        <v>597</v>
      </c>
      <c r="H175" s="32" t="s">
        <v>511</v>
      </c>
      <c r="I175" s="90"/>
      <c r="J175" s="40">
        <v>4200</v>
      </c>
      <c r="K175" s="16">
        <f t="shared" si="83"/>
        <v>25.149700598802394</v>
      </c>
      <c r="L175" s="17"/>
      <c r="M175" s="33">
        <v>0.3</v>
      </c>
      <c r="N175" s="17"/>
      <c r="O175" s="41">
        <f t="shared" si="84"/>
        <v>5460</v>
      </c>
      <c r="P175" s="47"/>
      <c r="Q175" s="53"/>
      <c r="R175" s="54">
        <v>0.5</v>
      </c>
      <c r="S175" s="49">
        <f t="shared" si="77"/>
        <v>382.20000000000005</v>
      </c>
      <c r="T175" s="49">
        <f t="shared" si="78"/>
        <v>1965.6</v>
      </c>
      <c r="U175" s="74">
        <f t="shared" si="79"/>
        <v>7807.7999999999993</v>
      </c>
      <c r="V175" s="84">
        <v>4830</v>
      </c>
      <c r="W175" s="84">
        <v>338.1</v>
      </c>
      <c r="X175" s="84">
        <f t="shared" si="80"/>
        <v>6906.9000000000005</v>
      </c>
      <c r="Y175" s="77">
        <f t="shared" si="81"/>
        <v>900.89999999999873</v>
      </c>
      <c r="Z175" s="78">
        <f t="shared" si="82"/>
        <v>0.13043478260869545</v>
      </c>
    </row>
    <row r="176" spans="1:26" ht="13.5" customHeight="1" x14ac:dyDescent="0.25">
      <c r="A176" s="1" t="s">
        <v>322</v>
      </c>
      <c r="B176" s="2"/>
      <c r="C176" s="2"/>
      <c r="D176" s="3"/>
      <c r="E176" s="3"/>
      <c r="F176" s="3"/>
      <c r="G176" s="3"/>
      <c r="H176" s="3"/>
      <c r="I176" s="91"/>
      <c r="J176" s="14"/>
      <c r="K176" s="14"/>
      <c r="L176" s="14"/>
      <c r="M176" s="14"/>
      <c r="N176" s="14"/>
      <c r="O176" s="42"/>
      <c r="P176" s="50"/>
      <c r="Q176" s="50"/>
      <c r="R176" s="51"/>
      <c r="S176" s="52"/>
      <c r="T176" s="52"/>
      <c r="U176" s="52"/>
      <c r="V176" s="52"/>
      <c r="W176" s="52"/>
      <c r="X176" s="52"/>
      <c r="Y176" s="52"/>
      <c r="Z176" s="52"/>
    </row>
    <row r="177" spans="1:26" ht="13.5" customHeight="1" x14ac:dyDescent="0.25">
      <c r="A177" s="11">
        <v>566</v>
      </c>
      <c r="B177" s="4" t="s">
        <v>322</v>
      </c>
      <c r="C177" s="4" t="s">
        <v>323</v>
      </c>
      <c r="D177" s="4" t="s">
        <v>551</v>
      </c>
      <c r="E177" s="4" t="s">
        <v>129</v>
      </c>
      <c r="F177" s="30">
        <v>17</v>
      </c>
      <c r="G177" s="30" t="s">
        <v>591</v>
      </c>
      <c r="H177" s="32" t="s">
        <v>513</v>
      </c>
      <c r="I177" s="90"/>
      <c r="J177" s="40">
        <v>12000</v>
      </c>
      <c r="K177" s="13">
        <f>IF(F177=8,J177/2,J177)</f>
        <v>12000</v>
      </c>
      <c r="L177" s="17"/>
      <c r="M177" s="33">
        <v>0.3</v>
      </c>
      <c r="N177" s="17"/>
      <c r="O177" s="41">
        <f>K177+(K177*L177+K177*M177+K177*N177)</f>
        <v>15600</v>
      </c>
      <c r="P177" s="47"/>
      <c r="Q177" s="47"/>
      <c r="R177" s="48"/>
      <c r="S177" s="49">
        <f>O177*P177+(O177*Q177*0.36)+(O177*R177*0.14)</f>
        <v>0</v>
      </c>
      <c r="T177" s="49">
        <f>O177*RIGHT($T$1,3)</f>
        <v>5616</v>
      </c>
      <c r="U177" s="74">
        <f>O177+S177+T177</f>
        <v>21216</v>
      </c>
      <c r="V177" s="84">
        <v>13800</v>
      </c>
      <c r="W177" s="84">
        <v>0</v>
      </c>
      <c r="X177" s="84">
        <f>V177*RIGHT($T$1,3)+V177+W177</f>
        <v>18768</v>
      </c>
      <c r="Y177" s="77">
        <f>U177-X177</f>
        <v>2448</v>
      </c>
      <c r="Z177" s="78">
        <f>(U177-X177)/X177</f>
        <v>0.13043478260869565</v>
      </c>
    </row>
    <row r="178" spans="1:26" ht="13.5" customHeight="1" x14ac:dyDescent="0.25">
      <c r="A178" s="11">
        <v>653</v>
      </c>
      <c r="B178" s="4" t="s">
        <v>322</v>
      </c>
      <c r="C178" s="4" t="s">
        <v>326</v>
      </c>
      <c r="D178" s="4" t="s">
        <v>544</v>
      </c>
      <c r="E178" s="4" t="s">
        <v>53</v>
      </c>
      <c r="F178" s="30">
        <v>15</v>
      </c>
      <c r="G178" s="30" t="s">
        <v>591</v>
      </c>
      <c r="H178" s="32" t="s">
        <v>510</v>
      </c>
      <c r="I178" s="90"/>
      <c r="J178" s="40">
        <v>8000</v>
      </c>
      <c r="K178" s="13">
        <f>IF(F178=8,J178/2,J178)</f>
        <v>8000</v>
      </c>
      <c r="L178" s="17">
        <v>0.15</v>
      </c>
      <c r="M178" s="17"/>
      <c r="N178" s="17"/>
      <c r="O178" s="41">
        <f>K178+(K178*L178+K178*M178+K178*N178)</f>
        <v>9200</v>
      </c>
      <c r="P178" s="47"/>
      <c r="Q178" s="47"/>
      <c r="R178" s="48"/>
      <c r="S178" s="49">
        <f>O178*P178+(O178*Q178*0.36)+(O178*R178*0.14)</f>
        <v>0</v>
      </c>
      <c r="T178" s="49">
        <f>O178*RIGHT($T$1,3)</f>
        <v>3312</v>
      </c>
      <c r="U178" s="74">
        <f>O178+S178+T178</f>
        <v>12512</v>
      </c>
      <c r="V178" s="84">
        <v>9200</v>
      </c>
      <c r="W178" s="84">
        <v>0</v>
      </c>
      <c r="X178" s="84">
        <f>V178*RIGHT($T$1,3)+V178+W178</f>
        <v>12512</v>
      </c>
      <c r="Y178" s="77">
        <f>U178-X178</f>
        <v>0</v>
      </c>
      <c r="Z178" s="78">
        <f>(U178-X178)/X178</f>
        <v>0</v>
      </c>
    </row>
    <row r="179" spans="1:26" ht="13.5" customHeight="1" x14ac:dyDescent="0.25">
      <c r="A179" s="11">
        <v>532</v>
      </c>
      <c r="B179" s="4" t="s">
        <v>322</v>
      </c>
      <c r="C179" s="4" t="s">
        <v>324</v>
      </c>
      <c r="D179" s="4" t="s">
        <v>544</v>
      </c>
      <c r="E179" s="4" t="s">
        <v>52</v>
      </c>
      <c r="F179" s="30">
        <v>15</v>
      </c>
      <c r="G179" s="30" t="s">
        <v>591</v>
      </c>
      <c r="H179" s="32" t="s">
        <v>510</v>
      </c>
      <c r="I179" s="90"/>
      <c r="J179" s="40">
        <v>8000</v>
      </c>
      <c r="K179" s="13">
        <f>IF(F179=8,J179/2,J179)</f>
        <v>8000</v>
      </c>
      <c r="L179" s="17"/>
      <c r="M179" s="33">
        <v>0.3</v>
      </c>
      <c r="N179" s="17"/>
      <c r="O179" s="41">
        <f>K179+(K179*L179+K179*M179+K179*N179)</f>
        <v>10400</v>
      </c>
      <c r="P179" s="47"/>
      <c r="Q179" s="47"/>
      <c r="R179" s="48"/>
      <c r="S179" s="49">
        <f>O179*P179+(O179*Q179*0.36)+(O179*R179*0.14)</f>
        <v>0</v>
      </c>
      <c r="T179" s="49">
        <f>O179*RIGHT($T$1,3)</f>
        <v>3744</v>
      </c>
      <c r="U179" s="74">
        <f>O179+S179+T179</f>
        <v>14144</v>
      </c>
      <c r="V179" s="84">
        <v>9200</v>
      </c>
      <c r="W179" s="84">
        <v>0</v>
      </c>
      <c r="X179" s="84">
        <f>V179*RIGHT($T$1,3)+V179+W179</f>
        <v>12512</v>
      </c>
      <c r="Y179" s="77">
        <f>U179-X179</f>
        <v>1632</v>
      </c>
      <c r="Z179" s="78">
        <f>(U179-X179)/X179</f>
        <v>0.13043478260869565</v>
      </c>
    </row>
    <row r="180" spans="1:26" s="12" customFormat="1" ht="13.5" customHeight="1" x14ac:dyDescent="0.25">
      <c r="A180" s="11">
        <v>652</v>
      </c>
      <c r="B180" s="4" t="s">
        <v>322</v>
      </c>
      <c r="C180" s="4" t="s">
        <v>325</v>
      </c>
      <c r="D180" s="4" t="s">
        <v>544</v>
      </c>
      <c r="E180" s="4" t="s">
        <v>52</v>
      </c>
      <c r="F180" s="30">
        <v>15</v>
      </c>
      <c r="G180" s="30" t="s">
        <v>591</v>
      </c>
      <c r="H180" s="32" t="s">
        <v>510</v>
      </c>
      <c r="I180" s="90"/>
      <c r="J180" s="40">
        <v>8000</v>
      </c>
      <c r="K180" s="13">
        <f>IF(F180=8,J180/2,J180)</f>
        <v>8000</v>
      </c>
      <c r="L180" s="17">
        <v>0.15</v>
      </c>
      <c r="M180" s="17"/>
      <c r="N180" s="17"/>
      <c r="O180" s="41">
        <f>K180+(K180*L180+K180*M180+K180*N180)</f>
        <v>9200</v>
      </c>
      <c r="P180" s="47"/>
      <c r="Q180" s="47"/>
      <c r="R180" s="48"/>
      <c r="S180" s="49">
        <f>O180*P180+(O180*Q180*0.36)+(O180*R180*0.14)</f>
        <v>0</v>
      </c>
      <c r="T180" s="49">
        <f>O180*RIGHT($T$1,3)</f>
        <v>3312</v>
      </c>
      <c r="U180" s="74">
        <f>O180+S180+T180</f>
        <v>12512</v>
      </c>
      <c r="V180" s="84">
        <v>9200</v>
      </c>
      <c r="W180" s="84">
        <v>0</v>
      </c>
      <c r="X180" s="84">
        <f>V180*RIGHT($T$1,3)+V180+W180</f>
        <v>12512</v>
      </c>
      <c r="Y180" s="77">
        <f>U180-X180</f>
        <v>0</v>
      </c>
      <c r="Z180" s="78">
        <f>(U180-X180)/X180</f>
        <v>0</v>
      </c>
    </row>
    <row r="181" spans="1:26" s="12" customFormat="1" ht="13.5" customHeight="1" x14ac:dyDescent="0.25">
      <c r="A181" s="11">
        <v>685</v>
      </c>
      <c r="B181" s="4" t="s">
        <v>322</v>
      </c>
      <c r="C181" s="4" t="s">
        <v>640</v>
      </c>
      <c r="D181" s="4" t="s">
        <v>547</v>
      </c>
      <c r="E181" s="34" t="s">
        <v>624</v>
      </c>
      <c r="F181" s="30">
        <v>13</v>
      </c>
      <c r="G181" s="30" t="s">
        <v>591</v>
      </c>
      <c r="H181" s="32" t="s">
        <v>511</v>
      </c>
      <c r="I181" s="90"/>
      <c r="J181" s="40">
        <v>6000</v>
      </c>
      <c r="K181" s="13">
        <f>IF(F181=8,J181/2,J181)</f>
        <v>6000</v>
      </c>
      <c r="L181" s="35"/>
      <c r="M181" s="35"/>
      <c r="N181" s="35"/>
      <c r="O181" s="41">
        <f>K181+(K181*L181+K181*M181+K181*N181)</f>
        <v>6000</v>
      </c>
      <c r="P181" s="47"/>
      <c r="Q181" s="47"/>
      <c r="R181" s="48"/>
      <c r="S181" s="49">
        <f>O181*P181+(O181*Q181*0.36)+(O181*R181*0.14)</f>
        <v>0</v>
      </c>
      <c r="T181" s="49">
        <f>O181*RIGHT($T$1,3)</f>
        <v>2160</v>
      </c>
      <c r="U181" s="74">
        <f>O181+S181+T181</f>
        <v>8160</v>
      </c>
      <c r="V181" s="84">
        <v>6000</v>
      </c>
      <c r="W181" s="84">
        <v>0</v>
      </c>
      <c r="X181" s="84">
        <f>V181*RIGHT($T$1,3)+V181+W181</f>
        <v>8160</v>
      </c>
      <c r="Y181" s="77">
        <f>U181-X181</f>
        <v>0</v>
      </c>
      <c r="Z181" s="78">
        <f>(U181-X181)/X181</f>
        <v>0</v>
      </c>
    </row>
    <row r="182" spans="1:26" s="9" customFormat="1" ht="13.5" customHeight="1" x14ac:dyDescent="0.25">
      <c r="A182" s="6" t="s">
        <v>159</v>
      </c>
      <c r="B182" s="2"/>
      <c r="C182" s="7"/>
      <c r="D182" s="8"/>
      <c r="E182" s="8"/>
      <c r="F182" s="8"/>
      <c r="G182" s="8"/>
      <c r="H182" s="8"/>
      <c r="I182" s="92"/>
      <c r="J182" s="15"/>
      <c r="K182" s="15"/>
      <c r="L182" s="15"/>
      <c r="M182" s="15"/>
      <c r="N182" s="15"/>
      <c r="O182" s="43"/>
      <c r="P182" s="50"/>
      <c r="Q182" s="50"/>
      <c r="R182" s="51"/>
      <c r="S182" s="52"/>
      <c r="T182" s="52"/>
      <c r="U182" s="52"/>
      <c r="V182" s="52"/>
      <c r="W182" s="52"/>
      <c r="X182" s="52"/>
      <c r="Y182" s="52"/>
      <c r="Z182" s="52"/>
    </row>
    <row r="183" spans="1:26" ht="13.5" customHeight="1" x14ac:dyDescent="0.25">
      <c r="A183" s="11">
        <v>7</v>
      </c>
      <c r="B183" s="4" t="s">
        <v>159</v>
      </c>
      <c r="C183" s="4" t="s">
        <v>438</v>
      </c>
      <c r="D183" s="4" t="s">
        <v>545</v>
      </c>
      <c r="E183" s="4" t="s">
        <v>54</v>
      </c>
      <c r="F183" s="30">
        <v>20</v>
      </c>
      <c r="G183" s="30" t="s">
        <v>598</v>
      </c>
      <c r="H183" s="31" t="s">
        <v>509</v>
      </c>
      <c r="I183" s="90"/>
      <c r="J183" s="40"/>
      <c r="K183" s="13">
        <f>IF(F183=8,J183/2,J183)</f>
        <v>0</v>
      </c>
      <c r="L183" s="17"/>
      <c r="M183" s="17"/>
      <c r="N183" s="17"/>
      <c r="O183" s="41">
        <f>K183+(K183*L183+K183*M183+K183*N183)</f>
        <v>0</v>
      </c>
      <c r="P183" s="47"/>
      <c r="Q183" s="47"/>
      <c r="R183" s="48"/>
      <c r="S183" s="49">
        <f>O183*P183+(O183*Q183*0.36)+(O183*R183*0.14)</f>
        <v>0</v>
      </c>
      <c r="T183" s="49"/>
      <c r="U183" s="74">
        <f>O183+S183+T183</f>
        <v>0</v>
      </c>
      <c r="V183" s="74"/>
      <c r="W183" s="74">
        <v>0</v>
      </c>
      <c r="X183" s="84"/>
      <c r="Y183" s="77">
        <f>U183-X183</f>
        <v>0</v>
      </c>
      <c r="Z183" s="78"/>
    </row>
    <row r="184" spans="1:26" ht="13.5" customHeight="1" x14ac:dyDescent="0.25">
      <c r="A184" s="11">
        <v>485</v>
      </c>
      <c r="B184" s="4" t="s">
        <v>159</v>
      </c>
      <c r="C184" s="4" t="s">
        <v>160</v>
      </c>
      <c r="D184" s="4">
        <v>1499</v>
      </c>
      <c r="E184" s="4" t="s">
        <v>44</v>
      </c>
      <c r="F184" s="30">
        <v>17</v>
      </c>
      <c r="G184" s="30" t="s">
        <v>591</v>
      </c>
      <c r="H184" s="32" t="s">
        <v>510</v>
      </c>
      <c r="I184" s="90"/>
      <c r="J184" s="40">
        <v>14500</v>
      </c>
      <c r="K184" s="13">
        <f>IF(F184=8,J184/2,J184)</f>
        <v>14500</v>
      </c>
      <c r="L184" s="17"/>
      <c r="M184" s="33">
        <v>0.3</v>
      </c>
      <c r="N184" s="17"/>
      <c r="O184" s="41">
        <f>K184+(K184*L184+K184*M184+K184*N184)</f>
        <v>18850</v>
      </c>
      <c r="P184" s="47"/>
      <c r="Q184" s="47"/>
      <c r="R184" s="48"/>
      <c r="S184" s="49">
        <f>O184*P184+(O184*Q184*0.36)+(O184*R184*0.14)</f>
        <v>0</v>
      </c>
      <c r="T184" s="49">
        <f>O184*RIGHT($T$1,3)</f>
        <v>6786</v>
      </c>
      <c r="U184" s="74">
        <f>O184+S184+T184</f>
        <v>25636</v>
      </c>
      <c r="V184" s="84">
        <v>16675</v>
      </c>
      <c r="W184" s="84">
        <v>0</v>
      </c>
      <c r="X184" s="84">
        <f>V184*RIGHT($T$1,3)+V184+W184</f>
        <v>22678</v>
      </c>
      <c r="Y184" s="77">
        <f>U184-X184</f>
        <v>2958</v>
      </c>
      <c r="Z184" s="78">
        <f>(U184-X184)/X184</f>
        <v>0.13043478260869565</v>
      </c>
    </row>
    <row r="185" spans="1:26" ht="13.5" customHeight="1" x14ac:dyDescent="0.25">
      <c r="A185" s="1" t="s">
        <v>161</v>
      </c>
      <c r="B185" s="2"/>
      <c r="C185" s="2"/>
      <c r="D185" s="3"/>
      <c r="E185" s="3"/>
      <c r="F185" s="3"/>
      <c r="G185" s="3"/>
      <c r="H185" s="3"/>
      <c r="I185" s="91"/>
      <c r="J185" s="14"/>
      <c r="K185" s="14"/>
      <c r="L185" s="14"/>
      <c r="M185" s="14"/>
      <c r="N185" s="14"/>
      <c r="O185" s="42"/>
      <c r="P185" s="50"/>
      <c r="Q185" s="50"/>
      <c r="R185" s="51"/>
      <c r="S185" s="52"/>
      <c r="T185" s="52"/>
      <c r="U185" s="52"/>
      <c r="V185" s="52"/>
      <c r="W185" s="52"/>
      <c r="X185" s="52"/>
      <c r="Y185" s="52"/>
      <c r="Z185" s="52"/>
    </row>
    <row r="186" spans="1:26" ht="13.5" customHeight="1" x14ac:dyDescent="0.25">
      <c r="A186" s="11">
        <v>901</v>
      </c>
      <c r="B186" s="4" t="s">
        <v>161</v>
      </c>
      <c r="C186" s="4" t="s">
        <v>162</v>
      </c>
      <c r="D186" s="4" t="s">
        <v>545</v>
      </c>
      <c r="E186" s="4" t="s">
        <v>12</v>
      </c>
      <c r="F186" s="30">
        <v>16</v>
      </c>
      <c r="G186" s="30" t="s">
        <v>596</v>
      </c>
      <c r="H186" s="32" t="s">
        <v>513</v>
      </c>
      <c r="I186" s="90"/>
      <c r="J186" s="88">
        <v>14500</v>
      </c>
      <c r="K186" s="83">
        <f t="shared" ref="K186:K196" si="85">IF(F186=8,J186/2,J186)</f>
        <v>14500</v>
      </c>
      <c r="L186" s="17"/>
      <c r="M186" s="17"/>
      <c r="N186" s="17">
        <v>0.4</v>
      </c>
      <c r="O186" s="41">
        <f t="shared" ref="O186:O196" si="86">K186+(K186*L186+K186*M186+K186*N186)</f>
        <v>20300</v>
      </c>
      <c r="P186" s="47"/>
      <c r="Q186" s="47"/>
      <c r="R186" s="48"/>
      <c r="S186" s="49">
        <f t="shared" ref="S186:S196" si="87">O186*P186+(O186*Q186*0.36)+(O186*R186*0.14)</f>
        <v>0</v>
      </c>
      <c r="T186" s="49">
        <f t="shared" ref="T186:T196" si="88">O186*RIGHT($T$1,3)</f>
        <v>7308</v>
      </c>
      <c r="U186" s="74">
        <f t="shared" ref="U186:U196" si="89">O186+S186+T186</f>
        <v>27608</v>
      </c>
      <c r="V186" s="84">
        <v>20300</v>
      </c>
      <c r="W186" s="84">
        <v>0</v>
      </c>
      <c r="X186" s="84">
        <f t="shared" ref="X186:X196" si="90">V186*RIGHT($T$1,3)+V186+W186</f>
        <v>27608</v>
      </c>
      <c r="Y186" s="77">
        <f t="shared" ref="Y186:Y196" si="91">U186-X186</f>
        <v>0</v>
      </c>
      <c r="Z186" s="78">
        <f t="shared" ref="Z186:Z196" si="92">(U186-X186)/X186</f>
        <v>0</v>
      </c>
    </row>
    <row r="187" spans="1:26" ht="13.5" customHeight="1" x14ac:dyDescent="0.25">
      <c r="A187" s="11">
        <v>916</v>
      </c>
      <c r="B187" s="4" t="s">
        <v>161</v>
      </c>
      <c r="C187" s="4" t="s">
        <v>163</v>
      </c>
      <c r="D187" s="4">
        <v>1499</v>
      </c>
      <c r="E187" s="4" t="s">
        <v>130</v>
      </c>
      <c r="F187" s="30">
        <v>17</v>
      </c>
      <c r="G187" s="30" t="s">
        <v>592</v>
      </c>
      <c r="H187" s="32" t="s">
        <v>510</v>
      </c>
      <c r="I187" s="90"/>
      <c r="J187" s="40">
        <v>17500</v>
      </c>
      <c r="K187" s="13">
        <f t="shared" si="85"/>
        <v>17500</v>
      </c>
      <c r="L187" s="17"/>
      <c r="M187" s="33">
        <v>0.3</v>
      </c>
      <c r="N187" s="17"/>
      <c r="O187" s="41">
        <f t="shared" si="86"/>
        <v>22750</v>
      </c>
      <c r="P187" s="47"/>
      <c r="Q187" s="47"/>
      <c r="R187" s="48"/>
      <c r="S187" s="49">
        <f t="shared" si="87"/>
        <v>0</v>
      </c>
      <c r="T187" s="49">
        <f t="shared" si="88"/>
        <v>8190</v>
      </c>
      <c r="U187" s="74">
        <f t="shared" si="89"/>
        <v>30940</v>
      </c>
      <c r="V187" s="84">
        <v>20125</v>
      </c>
      <c r="W187" s="84">
        <v>0</v>
      </c>
      <c r="X187" s="84">
        <f t="shared" si="90"/>
        <v>27370</v>
      </c>
      <c r="Y187" s="77">
        <f t="shared" si="91"/>
        <v>3570</v>
      </c>
      <c r="Z187" s="78">
        <f t="shared" si="92"/>
        <v>0.13043478260869565</v>
      </c>
    </row>
    <row r="188" spans="1:26" ht="13.5" customHeight="1" x14ac:dyDescent="0.25">
      <c r="A188" s="11">
        <v>909</v>
      </c>
      <c r="B188" s="4" t="s">
        <v>161</v>
      </c>
      <c r="C188" s="4" t="s">
        <v>167</v>
      </c>
      <c r="D188" s="4" t="s">
        <v>519</v>
      </c>
      <c r="E188" s="4" t="s">
        <v>0</v>
      </c>
      <c r="F188" s="30">
        <v>14</v>
      </c>
      <c r="G188" s="30" t="s">
        <v>592</v>
      </c>
      <c r="H188" s="32" t="s">
        <v>510</v>
      </c>
      <c r="I188" s="90"/>
      <c r="J188" s="40">
        <v>6700</v>
      </c>
      <c r="K188" s="13">
        <f t="shared" si="85"/>
        <v>6700</v>
      </c>
      <c r="L188" s="17"/>
      <c r="M188" s="17">
        <v>0.3</v>
      </c>
      <c r="N188" s="17"/>
      <c r="O188" s="41">
        <f t="shared" si="86"/>
        <v>8710</v>
      </c>
      <c r="P188" s="47"/>
      <c r="Q188" s="47"/>
      <c r="R188" s="48"/>
      <c r="S188" s="49">
        <f t="shared" si="87"/>
        <v>0</v>
      </c>
      <c r="T188" s="49">
        <f t="shared" si="88"/>
        <v>3135.6</v>
      </c>
      <c r="U188" s="74">
        <f t="shared" si="89"/>
        <v>11845.6</v>
      </c>
      <c r="V188" s="84">
        <v>8710</v>
      </c>
      <c r="W188" s="84">
        <v>0</v>
      </c>
      <c r="X188" s="84">
        <f t="shared" si="90"/>
        <v>11845.6</v>
      </c>
      <c r="Y188" s="77">
        <f t="shared" si="91"/>
        <v>0</v>
      </c>
      <c r="Z188" s="78">
        <f t="shared" si="92"/>
        <v>0</v>
      </c>
    </row>
    <row r="189" spans="1:26" ht="13.5" customHeight="1" x14ac:dyDescent="0.25">
      <c r="A189" s="11">
        <v>497</v>
      </c>
      <c r="B189" s="4" t="s">
        <v>161</v>
      </c>
      <c r="C189" s="4" t="s">
        <v>164</v>
      </c>
      <c r="D189" s="4">
        <v>1499</v>
      </c>
      <c r="E189" s="4" t="s">
        <v>67</v>
      </c>
      <c r="F189" s="30">
        <v>16</v>
      </c>
      <c r="G189" s="30" t="s">
        <v>599</v>
      </c>
      <c r="H189" s="32" t="s">
        <v>510</v>
      </c>
      <c r="I189" s="90"/>
      <c r="J189" s="40">
        <v>11500</v>
      </c>
      <c r="K189" s="13">
        <f t="shared" si="85"/>
        <v>11500</v>
      </c>
      <c r="L189" s="17"/>
      <c r="M189" s="33">
        <v>0.3</v>
      </c>
      <c r="N189" s="17"/>
      <c r="O189" s="41">
        <f t="shared" si="86"/>
        <v>14950</v>
      </c>
      <c r="P189" s="47"/>
      <c r="Q189" s="47"/>
      <c r="R189" s="48"/>
      <c r="S189" s="49">
        <f t="shared" si="87"/>
        <v>0</v>
      </c>
      <c r="T189" s="49">
        <f t="shared" si="88"/>
        <v>5382</v>
      </c>
      <c r="U189" s="74">
        <f t="shared" si="89"/>
        <v>20332</v>
      </c>
      <c r="V189" s="84">
        <v>13225</v>
      </c>
      <c r="W189" s="84">
        <v>0</v>
      </c>
      <c r="X189" s="84">
        <f t="shared" si="90"/>
        <v>17986</v>
      </c>
      <c r="Y189" s="77">
        <f t="shared" si="91"/>
        <v>2346</v>
      </c>
      <c r="Z189" s="78">
        <f t="shared" si="92"/>
        <v>0.13043478260869565</v>
      </c>
    </row>
    <row r="190" spans="1:26" ht="13.5" customHeight="1" x14ac:dyDescent="0.25">
      <c r="A190" s="11">
        <v>904</v>
      </c>
      <c r="B190" s="4" t="s">
        <v>161</v>
      </c>
      <c r="C190" s="4" t="s">
        <v>165</v>
      </c>
      <c r="D190" s="4" t="s">
        <v>546</v>
      </c>
      <c r="E190" s="4" t="s">
        <v>1</v>
      </c>
      <c r="F190" s="30">
        <v>12</v>
      </c>
      <c r="G190" s="30" t="s">
        <v>588</v>
      </c>
      <c r="H190" s="32" t="s">
        <v>510</v>
      </c>
      <c r="I190" s="90"/>
      <c r="J190" s="88">
        <v>6500</v>
      </c>
      <c r="K190" s="83">
        <f t="shared" si="85"/>
        <v>6500</v>
      </c>
      <c r="L190" s="17"/>
      <c r="M190" s="17">
        <v>0.3</v>
      </c>
      <c r="N190" s="17"/>
      <c r="O190" s="41">
        <f t="shared" si="86"/>
        <v>8450</v>
      </c>
      <c r="P190" s="47"/>
      <c r="Q190" s="47"/>
      <c r="R190" s="48"/>
      <c r="S190" s="49">
        <f t="shared" si="87"/>
        <v>0</v>
      </c>
      <c r="T190" s="49">
        <f t="shared" si="88"/>
        <v>3042</v>
      </c>
      <c r="U190" s="74">
        <f t="shared" si="89"/>
        <v>11492</v>
      </c>
      <c r="V190" s="84">
        <v>8450</v>
      </c>
      <c r="W190" s="84">
        <v>0</v>
      </c>
      <c r="X190" s="84">
        <f t="shared" si="90"/>
        <v>11492</v>
      </c>
      <c r="Y190" s="77">
        <f t="shared" si="91"/>
        <v>0</v>
      </c>
      <c r="Z190" s="78">
        <f t="shared" si="92"/>
        <v>0</v>
      </c>
    </row>
    <row r="191" spans="1:26" ht="13.5" customHeight="1" x14ac:dyDescent="0.25">
      <c r="A191" s="11">
        <v>551</v>
      </c>
      <c r="B191" s="4" t="s">
        <v>161</v>
      </c>
      <c r="C191" s="4" t="s">
        <v>463</v>
      </c>
      <c r="D191" s="4" t="s">
        <v>547</v>
      </c>
      <c r="E191" s="4" t="s">
        <v>92</v>
      </c>
      <c r="F191" s="30">
        <v>12</v>
      </c>
      <c r="G191" s="30" t="s">
        <v>588</v>
      </c>
      <c r="H191" s="32" t="s">
        <v>511</v>
      </c>
      <c r="I191" s="90"/>
      <c r="J191" s="40">
        <v>5400</v>
      </c>
      <c r="K191" s="13">
        <f t="shared" si="85"/>
        <v>5400</v>
      </c>
      <c r="L191" s="17"/>
      <c r="M191" s="17"/>
      <c r="N191" s="17"/>
      <c r="O191" s="41">
        <f t="shared" si="86"/>
        <v>5400</v>
      </c>
      <c r="P191" s="47"/>
      <c r="Q191" s="47"/>
      <c r="R191" s="48"/>
      <c r="S191" s="49">
        <f t="shared" si="87"/>
        <v>0</v>
      </c>
      <c r="T191" s="79">
        <f>O191*140%</f>
        <v>7559.9999999999991</v>
      </c>
      <c r="U191" s="74">
        <f t="shared" si="89"/>
        <v>12960</v>
      </c>
      <c r="V191" s="84">
        <v>5400</v>
      </c>
      <c r="W191" s="84">
        <v>0</v>
      </c>
      <c r="X191" s="84">
        <f>V191*140%+V191+W191</f>
        <v>12960</v>
      </c>
      <c r="Y191" s="77">
        <f t="shared" si="91"/>
        <v>0</v>
      </c>
      <c r="Z191" s="78">
        <f t="shared" si="92"/>
        <v>0</v>
      </c>
    </row>
    <row r="192" spans="1:26" ht="13.5" customHeight="1" x14ac:dyDescent="0.25">
      <c r="A192" s="11">
        <v>918</v>
      </c>
      <c r="B192" s="4" t="s">
        <v>161</v>
      </c>
      <c r="C192" s="4" t="s">
        <v>166</v>
      </c>
      <c r="D192" s="4" t="s">
        <v>547</v>
      </c>
      <c r="E192" s="4" t="s">
        <v>92</v>
      </c>
      <c r="F192" s="30">
        <v>12</v>
      </c>
      <c r="G192" s="30" t="s">
        <v>588</v>
      </c>
      <c r="H192" s="32" t="s">
        <v>511</v>
      </c>
      <c r="I192" s="90"/>
      <c r="J192" s="40">
        <v>5400</v>
      </c>
      <c r="K192" s="13">
        <f t="shared" si="85"/>
        <v>5400</v>
      </c>
      <c r="L192" s="17"/>
      <c r="M192" s="17">
        <v>0.3</v>
      </c>
      <c r="N192" s="17"/>
      <c r="O192" s="41">
        <f t="shared" si="86"/>
        <v>7020</v>
      </c>
      <c r="P192" s="47"/>
      <c r="Q192" s="47"/>
      <c r="R192" s="48"/>
      <c r="S192" s="49">
        <f t="shared" si="87"/>
        <v>0</v>
      </c>
      <c r="T192" s="49">
        <f t="shared" si="88"/>
        <v>2527.1999999999998</v>
      </c>
      <c r="U192" s="74">
        <f t="shared" si="89"/>
        <v>9547.2000000000007</v>
      </c>
      <c r="V192" s="84">
        <v>7020</v>
      </c>
      <c r="W192" s="84">
        <v>0</v>
      </c>
      <c r="X192" s="84">
        <f t="shared" si="90"/>
        <v>9547.2000000000007</v>
      </c>
      <c r="Y192" s="77">
        <f t="shared" si="91"/>
        <v>0</v>
      </c>
      <c r="Z192" s="78">
        <f t="shared" si="92"/>
        <v>0</v>
      </c>
    </row>
    <row r="193" spans="1:26" ht="13.5" customHeight="1" x14ac:dyDescent="0.25">
      <c r="A193" s="11">
        <v>545</v>
      </c>
      <c r="B193" s="4" t="s">
        <v>161</v>
      </c>
      <c r="C193" s="4" t="s">
        <v>168</v>
      </c>
      <c r="D193" s="4" t="s">
        <v>547</v>
      </c>
      <c r="E193" s="4" t="s">
        <v>36</v>
      </c>
      <c r="F193" s="30">
        <v>14</v>
      </c>
      <c r="G193" s="30" t="s">
        <v>592</v>
      </c>
      <c r="H193" s="32" t="s">
        <v>510</v>
      </c>
      <c r="I193" s="90"/>
      <c r="J193" s="40">
        <v>7400</v>
      </c>
      <c r="K193" s="29">
        <f t="shared" si="85"/>
        <v>7400</v>
      </c>
      <c r="L193" s="17"/>
      <c r="M193" s="33">
        <v>0.3</v>
      </c>
      <c r="N193" s="17"/>
      <c r="O193" s="41">
        <f t="shared" si="86"/>
        <v>9620</v>
      </c>
      <c r="P193" s="47"/>
      <c r="Q193" s="47"/>
      <c r="R193" s="48"/>
      <c r="S193" s="49">
        <f t="shared" si="87"/>
        <v>0</v>
      </c>
      <c r="T193" s="79">
        <f>O193*140%</f>
        <v>13468</v>
      </c>
      <c r="U193" s="74">
        <f t="shared" si="89"/>
        <v>23088</v>
      </c>
      <c r="V193" s="84">
        <v>8510</v>
      </c>
      <c r="W193" s="84">
        <v>0</v>
      </c>
      <c r="X193" s="84">
        <f>V193*140%+V193+W193</f>
        <v>20424</v>
      </c>
      <c r="Y193" s="77">
        <f t="shared" si="91"/>
        <v>2664</v>
      </c>
      <c r="Z193" s="78">
        <f t="shared" si="92"/>
        <v>0.13043478260869565</v>
      </c>
    </row>
    <row r="194" spans="1:26" ht="13.5" customHeight="1" x14ac:dyDescent="0.25">
      <c r="A194" s="11">
        <v>546</v>
      </c>
      <c r="B194" s="4" t="s">
        <v>161</v>
      </c>
      <c r="C194" s="4" t="s">
        <v>216</v>
      </c>
      <c r="D194" s="4" t="s">
        <v>548</v>
      </c>
      <c r="E194" s="4" t="s">
        <v>23</v>
      </c>
      <c r="F194" s="30">
        <v>12</v>
      </c>
      <c r="G194" s="30" t="s">
        <v>592</v>
      </c>
      <c r="H194" s="32" t="s">
        <v>511</v>
      </c>
      <c r="I194" s="90"/>
      <c r="J194" s="40">
        <v>4300</v>
      </c>
      <c r="K194" s="29">
        <f t="shared" si="85"/>
        <v>4300</v>
      </c>
      <c r="L194" s="17">
        <v>0.15</v>
      </c>
      <c r="M194" s="17"/>
      <c r="N194" s="17"/>
      <c r="O194" s="41">
        <f t="shared" si="86"/>
        <v>4945</v>
      </c>
      <c r="P194" s="47"/>
      <c r="Q194" s="47"/>
      <c r="R194" s="48"/>
      <c r="S194" s="49">
        <f t="shared" si="87"/>
        <v>0</v>
      </c>
      <c r="T194" s="79">
        <f>O194*140%</f>
        <v>6923</v>
      </c>
      <c r="U194" s="74">
        <f t="shared" si="89"/>
        <v>11868</v>
      </c>
      <c r="V194" s="84">
        <v>4945</v>
      </c>
      <c r="W194" s="84">
        <v>0</v>
      </c>
      <c r="X194" s="84">
        <f>V194*140%+V194+W194</f>
        <v>11868</v>
      </c>
      <c r="Y194" s="77">
        <f t="shared" si="91"/>
        <v>0</v>
      </c>
      <c r="Z194" s="78">
        <f t="shared" si="92"/>
        <v>0</v>
      </c>
    </row>
    <row r="195" spans="1:26" ht="13.5" customHeight="1" x14ac:dyDescent="0.25">
      <c r="A195" s="11">
        <v>141</v>
      </c>
      <c r="B195" s="4" t="s">
        <v>161</v>
      </c>
      <c r="C195" s="4" t="s">
        <v>169</v>
      </c>
      <c r="D195" s="4" t="s">
        <v>548</v>
      </c>
      <c r="E195" s="4" t="s">
        <v>23</v>
      </c>
      <c r="F195" s="30">
        <v>12</v>
      </c>
      <c r="G195" s="30" t="s">
        <v>592</v>
      </c>
      <c r="H195" s="32" t="s">
        <v>511</v>
      </c>
      <c r="I195" s="90"/>
      <c r="J195" s="40">
        <v>4300</v>
      </c>
      <c r="K195" s="29">
        <f t="shared" si="85"/>
        <v>4300</v>
      </c>
      <c r="L195" s="17"/>
      <c r="M195" s="33">
        <v>0.3</v>
      </c>
      <c r="N195" s="17"/>
      <c r="O195" s="41">
        <f t="shared" si="86"/>
        <v>5590</v>
      </c>
      <c r="P195" s="47"/>
      <c r="Q195" s="47"/>
      <c r="R195" s="48"/>
      <c r="S195" s="49">
        <f t="shared" si="87"/>
        <v>0</v>
      </c>
      <c r="T195" s="79">
        <f>O195*140%</f>
        <v>7825.9999999999991</v>
      </c>
      <c r="U195" s="74">
        <f t="shared" si="89"/>
        <v>13416</v>
      </c>
      <c r="V195" s="84">
        <v>4945</v>
      </c>
      <c r="W195" s="84">
        <v>0</v>
      </c>
      <c r="X195" s="84">
        <f>V195*140%+V195+W195</f>
        <v>11868</v>
      </c>
      <c r="Y195" s="77">
        <f t="shared" si="91"/>
        <v>1548</v>
      </c>
      <c r="Z195" s="78">
        <f t="shared" si="92"/>
        <v>0.13043478260869565</v>
      </c>
    </row>
    <row r="196" spans="1:26" ht="13.5" customHeight="1" x14ac:dyDescent="0.25">
      <c r="A196" s="11">
        <v>679</v>
      </c>
      <c r="B196" s="4" t="s">
        <v>161</v>
      </c>
      <c r="C196" s="4" t="s">
        <v>644</v>
      </c>
      <c r="D196" s="4">
        <v>3439</v>
      </c>
      <c r="E196" s="4" t="s">
        <v>91</v>
      </c>
      <c r="F196" s="30">
        <v>12</v>
      </c>
      <c r="G196" s="30" t="s">
        <v>592</v>
      </c>
      <c r="H196" s="32" t="s">
        <v>511</v>
      </c>
      <c r="I196" s="90"/>
      <c r="J196" s="40">
        <v>5400</v>
      </c>
      <c r="K196" s="13">
        <f t="shared" si="85"/>
        <v>5400</v>
      </c>
      <c r="L196" s="17"/>
      <c r="M196" s="17"/>
      <c r="N196" s="17"/>
      <c r="O196" s="41">
        <f t="shared" si="86"/>
        <v>5400</v>
      </c>
      <c r="P196" s="47"/>
      <c r="Q196" s="47"/>
      <c r="R196" s="48"/>
      <c r="S196" s="49">
        <f t="shared" si="87"/>
        <v>0</v>
      </c>
      <c r="T196" s="49">
        <f t="shared" si="88"/>
        <v>1944</v>
      </c>
      <c r="U196" s="74">
        <f t="shared" si="89"/>
        <v>7344</v>
      </c>
      <c r="V196" s="84">
        <v>5400</v>
      </c>
      <c r="W196" s="84">
        <v>0</v>
      </c>
      <c r="X196" s="84">
        <f t="shared" si="90"/>
        <v>7344</v>
      </c>
      <c r="Y196" s="77">
        <f t="shared" si="91"/>
        <v>0</v>
      </c>
      <c r="Z196" s="78">
        <f t="shared" si="92"/>
        <v>0</v>
      </c>
    </row>
    <row r="197" spans="1:26" ht="13.5" customHeight="1" x14ac:dyDescent="0.25">
      <c r="A197" s="1" t="s">
        <v>170</v>
      </c>
      <c r="B197" s="2"/>
      <c r="C197" s="2"/>
      <c r="D197" s="3"/>
      <c r="E197" s="3"/>
      <c r="F197" s="3"/>
      <c r="G197" s="3"/>
      <c r="H197" s="3"/>
      <c r="I197" s="91"/>
      <c r="J197" s="14"/>
      <c r="K197" s="14"/>
      <c r="L197" s="14"/>
      <c r="M197" s="14"/>
      <c r="N197" s="14"/>
      <c r="O197" s="42"/>
      <c r="P197" s="50"/>
      <c r="Q197" s="50"/>
      <c r="R197" s="51"/>
      <c r="S197" s="52"/>
      <c r="T197" s="52"/>
      <c r="U197" s="52"/>
      <c r="V197" s="52"/>
      <c r="W197" s="52"/>
      <c r="X197" s="52"/>
      <c r="Y197" s="52"/>
      <c r="Z197" s="52"/>
    </row>
    <row r="198" spans="1:26" ht="13.5" customHeight="1" x14ac:dyDescent="0.25">
      <c r="A198" s="11">
        <v>528</v>
      </c>
      <c r="B198" s="4" t="s">
        <v>170</v>
      </c>
      <c r="C198" s="4" t="s">
        <v>171</v>
      </c>
      <c r="D198" s="4" t="s">
        <v>545</v>
      </c>
      <c r="E198" s="4" t="s">
        <v>48</v>
      </c>
      <c r="F198" s="30">
        <v>17</v>
      </c>
      <c r="G198" s="30" t="s">
        <v>592</v>
      </c>
      <c r="H198" s="32" t="s">
        <v>513</v>
      </c>
      <c r="I198" s="90"/>
      <c r="J198" s="40">
        <v>17500</v>
      </c>
      <c r="K198" s="13">
        <f>IF(F198=8,J198/2,J198)</f>
        <v>17500</v>
      </c>
      <c r="L198" s="17"/>
      <c r="M198" s="33">
        <v>0.3</v>
      </c>
      <c r="N198" s="17"/>
      <c r="O198" s="41">
        <f>K198+(K198*L198+K198*M198+K198*N198)</f>
        <v>22750</v>
      </c>
      <c r="P198" s="47"/>
      <c r="Q198" s="47"/>
      <c r="R198" s="48"/>
      <c r="S198" s="49">
        <f>O198*P198+(O198*Q198*0.36)+(O198*R198*0.14)</f>
        <v>0</v>
      </c>
      <c r="T198" s="49">
        <f>O198*RIGHT($T$1,3)</f>
        <v>8190</v>
      </c>
      <c r="U198" s="74">
        <f>O198+S198+T198</f>
        <v>30940</v>
      </c>
      <c r="V198" s="84">
        <v>20125</v>
      </c>
      <c r="W198" s="84">
        <v>0</v>
      </c>
      <c r="X198" s="84">
        <f>V198*RIGHT($T$1,3)+V198+W198</f>
        <v>27370</v>
      </c>
      <c r="Y198" s="77">
        <f>U198-X198</f>
        <v>3570</v>
      </c>
      <c r="Z198" s="78">
        <f>(U198-X198)/X198</f>
        <v>0.13043478260869565</v>
      </c>
    </row>
    <row r="199" spans="1:26" ht="13.5" customHeight="1" x14ac:dyDescent="0.25">
      <c r="A199" s="11">
        <v>488</v>
      </c>
      <c r="B199" s="4" t="s">
        <v>170</v>
      </c>
      <c r="C199" s="4" t="s">
        <v>172</v>
      </c>
      <c r="D199" s="4" t="s">
        <v>547</v>
      </c>
      <c r="E199" s="4" t="s">
        <v>76</v>
      </c>
      <c r="F199" s="30">
        <v>14</v>
      </c>
      <c r="G199" s="30" t="s">
        <v>592</v>
      </c>
      <c r="H199" s="32" t="s">
        <v>511</v>
      </c>
      <c r="I199" s="90"/>
      <c r="J199" s="40">
        <v>7000</v>
      </c>
      <c r="K199" s="13">
        <f>IF(F199=8,J199/2,J199)</f>
        <v>7000</v>
      </c>
      <c r="L199" s="17"/>
      <c r="M199" s="33">
        <v>0.3</v>
      </c>
      <c r="N199" s="17"/>
      <c r="O199" s="41">
        <f>K199+(K199*L199+K199*M199+K199*N199)</f>
        <v>9100</v>
      </c>
      <c r="P199" s="47"/>
      <c r="Q199" s="47"/>
      <c r="R199" s="48"/>
      <c r="S199" s="49">
        <f>O199*P199+(O199*Q199*0.36)+(O199*R199*0.14)</f>
        <v>0</v>
      </c>
      <c r="T199" s="49">
        <f>O199*RIGHT($T$1,3)</f>
        <v>3276</v>
      </c>
      <c r="U199" s="74">
        <f>O199+S199+T199</f>
        <v>12376</v>
      </c>
      <c r="V199" s="84">
        <v>8050</v>
      </c>
      <c r="W199" s="84">
        <v>0</v>
      </c>
      <c r="X199" s="84">
        <f>V199*RIGHT($T$1,3)+V199+W199</f>
        <v>10948</v>
      </c>
      <c r="Y199" s="77">
        <f>U199-X199</f>
        <v>1428</v>
      </c>
      <c r="Z199" s="78">
        <f>(U199-X199)/X199</f>
        <v>0.13043478260869565</v>
      </c>
    </row>
    <row r="200" spans="1:26" ht="13.5" customHeight="1" x14ac:dyDescent="0.25">
      <c r="A200" s="11">
        <v>668</v>
      </c>
      <c r="B200" s="4" t="s">
        <v>170</v>
      </c>
      <c r="C200" s="4" t="s">
        <v>613</v>
      </c>
      <c r="D200" s="4" t="s">
        <v>547</v>
      </c>
      <c r="E200" s="4" t="s">
        <v>76</v>
      </c>
      <c r="F200" s="30">
        <v>14</v>
      </c>
      <c r="G200" s="30" t="s">
        <v>592</v>
      </c>
      <c r="H200" s="32" t="s">
        <v>511</v>
      </c>
      <c r="I200" s="90"/>
      <c r="J200" s="88">
        <v>7000</v>
      </c>
      <c r="K200" s="83">
        <f>IF(F200=8,J200/2,J200)</f>
        <v>7000</v>
      </c>
      <c r="L200" s="17">
        <v>0.15</v>
      </c>
      <c r="M200" s="17"/>
      <c r="N200" s="17"/>
      <c r="O200" s="41">
        <f>K200+(K200*L200+K200*M200+K200*N200)</f>
        <v>8050</v>
      </c>
      <c r="P200" s="47"/>
      <c r="Q200" s="47"/>
      <c r="R200" s="48"/>
      <c r="S200" s="49">
        <f>O200*P200+(O200*Q200*0.36)+(O200*R200*0.14)</f>
        <v>0</v>
      </c>
      <c r="T200" s="49">
        <f>O200*RIGHT($T$1,3)</f>
        <v>2898</v>
      </c>
      <c r="U200" s="74">
        <f>O200+S200+T200</f>
        <v>10948</v>
      </c>
      <c r="V200" s="84">
        <v>8050</v>
      </c>
      <c r="W200" s="84">
        <v>0</v>
      </c>
      <c r="X200" s="84">
        <f>V200*RIGHT($T$1,3)+V200+W200</f>
        <v>10948</v>
      </c>
      <c r="Y200" s="77">
        <f>U200-X200</f>
        <v>0</v>
      </c>
      <c r="Z200" s="78">
        <f>(U200-X200)/X200</f>
        <v>0</v>
      </c>
    </row>
    <row r="201" spans="1:26" ht="13.5" customHeight="1" x14ac:dyDescent="0.25">
      <c r="A201" s="1" t="s">
        <v>173</v>
      </c>
      <c r="B201" s="2"/>
      <c r="C201" s="2"/>
      <c r="D201" s="3"/>
      <c r="E201" s="3"/>
      <c r="F201" s="3"/>
      <c r="G201" s="3"/>
      <c r="H201" s="3"/>
      <c r="I201" s="91"/>
      <c r="J201" s="14"/>
      <c r="K201" s="14"/>
      <c r="L201" s="14"/>
      <c r="M201" s="14"/>
      <c r="N201" s="14"/>
      <c r="O201" s="42"/>
      <c r="P201" s="50"/>
      <c r="Q201" s="50"/>
      <c r="R201" s="51"/>
      <c r="S201" s="52"/>
      <c r="T201" s="52"/>
      <c r="U201" s="52"/>
      <c r="V201" s="52"/>
      <c r="W201" s="52"/>
      <c r="X201" s="52"/>
      <c r="Y201" s="52"/>
      <c r="Z201" s="52"/>
    </row>
    <row r="202" spans="1:26" ht="13.5" customHeight="1" x14ac:dyDescent="0.25">
      <c r="A202" s="11">
        <v>243</v>
      </c>
      <c r="B202" s="4" t="s">
        <v>173</v>
      </c>
      <c r="C202" s="4" t="s">
        <v>174</v>
      </c>
      <c r="D202" s="4" t="s">
        <v>549</v>
      </c>
      <c r="E202" s="4" t="s">
        <v>131</v>
      </c>
      <c r="F202" s="30">
        <v>17</v>
      </c>
      <c r="G202" s="30" t="s">
        <v>599</v>
      </c>
      <c r="H202" s="32" t="s">
        <v>513</v>
      </c>
      <c r="I202" s="90"/>
      <c r="J202" s="40">
        <v>15500</v>
      </c>
      <c r="K202" s="13">
        <f>IF(F202=8,J202/2,J202)</f>
        <v>15500</v>
      </c>
      <c r="L202" s="17"/>
      <c r="M202" s="33">
        <v>0.3</v>
      </c>
      <c r="N202" s="17"/>
      <c r="O202" s="41">
        <f>K202+(K202*L202+K202*M202+K202*N202)</f>
        <v>20150</v>
      </c>
      <c r="P202" s="47"/>
      <c r="Q202" s="47"/>
      <c r="R202" s="48"/>
      <c r="S202" s="49">
        <f>O202*P202+(O202*Q202*0.36)+(O202*R202*0.14)</f>
        <v>0</v>
      </c>
      <c r="T202" s="49">
        <f>O202*RIGHT($T$1,3)</f>
        <v>7254</v>
      </c>
      <c r="U202" s="74">
        <f>O202+S202+T202</f>
        <v>27404</v>
      </c>
      <c r="V202" s="84">
        <v>17825</v>
      </c>
      <c r="W202" s="84">
        <v>0</v>
      </c>
      <c r="X202" s="84">
        <f>V202*RIGHT($T$1,3)+V202+W202</f>
        <v>24242</v>
      </c>
      <c r="Y202" s="77">
        <f>U202-X202</f>
        <v>3162</v>
      </c>
      <c r="Z202" s="78">
        <f>(U202-X202)/X202</f>
        <v>0.13043478260869565</v>
      </c>
    </row>
    <row r="203" spans="1:26" ht="13.5" customHeight="1" x14ac:dyDescent="0.25">
      <c r="A203" s="11">
        <v>444</v>
      </c>
      <c r="B203" s="4" t="s">
        <v>173</v>
      </c>
      <c r="C203" s="4" t="s">
        <v>175</v>
      </c>
      <c r="D203" s="4" t="s">
        <v>550</v>
      </c>
      <c r="E203" s="4" t="s">
        <v>47</v>
      </c>
      <c r="F203" s="30">
        <v>15</v>
      </c>
      <c r="G203" s="30" t="s">
        <v>599</v>
      </c>
      <c r="H203" s="32" t="s">
        <v>510</v>
      </c>
      <c r="I203" s="90"/>
      <c r="J203" s="40">
        <v>9000</v>
      </c>
      <c r="K203" s="13">
        <f>IF(F203=8,J203/2,J203)</f>
        <v>9000</v>
      </c>
      <c r="L203" s="17"/>
      <c r="M203" s="33">
        <v>0.3</v>
      </c>
      <c r="N203" s="17"/>
      <c r="O203" s="41">
        <f>K203+(K203*L203+K203*M203+K203*N203)</f>
        <v>11700</v>
      </c>
      <c r="P203" s="47"/>
      <c r="Q203" s="47"/>
      <c r="R203" s="48"/>
      <c r="S203" s="49">
        <f>O203*P203+(O203*Q203*0.36)+(O203*R203*0.14)</f>
        <v>0</v>
      </c>
      <c r="T203" s="49">
        <f>O203*RIGHT($T$1,3)</f>
        <v>4212</v>
      </c>
      <c r="U203" s="74">
        <f>O203+S203+T203</f>
        <v>15912</v>
      </c>
      <c r="V203" s="84">
        <v>10350</v>
      </c>
      <c r="W203" s="84">
        <v>0</v>
      </c>
      <c r="X203" s="84">
        <f>V203*RIGHT($T$1,3)+V203+W203</f>
        <v>14076</v>
      </c>
      <c r="Y203" s="77">
        <f>U203-X203</f>
        <v>1836</v>
      </c>
      <c r="Z203" s="78">
        <f>(U203-X203)/X203</f>
        <v>0.13043478260869565</v>
      </c>
    </row>
    <row r="204" spans="1:26" ht="13.5" customHeight="1" x14ac:dyDescent="0.25">
      <c r="A204" s="1" t="s">
        <v>176</v>
      </c>
      <c r="B204" s="2"/>
      <c r="C204" s="2"/>
      <c r="D204" s="3"/>
      <c r="E204" s="3"/>
      <c r="F204" s="3"/>
      <c r="G204" s="3"/>
      <c r="H204" s="3"/>
      <c r="I204" s="91"/>
      <c r="J204" s="14"/>
      <c r="K204" s="14"/>
      <c r="L204" s="14"/>
      <c r="M204" s="14"/>
      <c r="N204" s="14"/>
      <c r="O204" s="42"/>
      <c r="P204" s="50"/>
      <c r="Q204" s="50"/>
      <c r="R204" s="51"/>
      <c r="S204" s="52"/>
      <c r="T204" s="52"/>
      <c r="U204" s="52"/>
      <c r="V204" s="52"/>
      <c r="W204" s="52"/>
      <c r="X204" s="52"/>
      <c r="Y204" s="52"/>
      <c r="Z204" s="52"/>
    </row>
    <row r="205" spans="1:26" ht="13.5" customHeight="1" x14ac:dyDescent="0.25">
      <c r="A205" s="11">
        <v>908</v>
      </c>
      <c r="B205" s="4" t="s">
        <v>176</v>
      </c>
      <c r="C205" s="4" t="s">
        <v>177</v>
      </c>
      <c r="D205" s="4" t="s">
        <v>551</v>
      </c>
      <c r="E205" s="4" t="s">
        <v>606</v>
      </c>
      <c r="F205" s="30">
        <v>17</v>
      </c>
      <c r="G205" s="30" t="s">
        <v>596</v>
      </c>
      <c r="H205" s="32" t="s">
        <v>513</v>
      </c>
      <c r="I205" s="90"/>
      <c r="J205" s="40">
        <v>14500</v>
      </c>
      <c r="K205" s="13">
        <f t="shared" ref="K205:K210" si="93">IF(F205=8,J205/2,J205)</f>
        <v>14500</v>
      </c>
      <c r="L205" s="17"/>
      <c r="M205" s="17">
        <v>0.3</v>
      </c>
      <c r="N205" s="17"/>
      <c r="O205" s="41">
        <f t="shared" ref="O205:O210" si="94">K205+(K205*L205+K205*M205+K205*N205)</f>
        <v>18850</v>
      </c>
      <c r="P205" s="47"/>
      <c r="Q205" s="47"/>
      <c r="R205" s="48"/>
      <c r="S205" s="49">
        <f t="shared" ref="S205:S210" si="95">O205*P205+(O205*Q205*0.36)+(O205*R205*0.14)</f>
        <v>0</v>
      </c>
      <c r="T205" s="49">
        <f t="shared" ref="T205:T210" si="96">O205*RIGHT($T$1,3)</f>
        <v>6786</v>
      </c>
      <c r="U205" s="74">
        <f t="shared" ref="U205:U210" si="97">O205+S205+T205</f>
        <v>25636</v>
      </c>
      <c r="V205" s="84">
        <v>18850</v>
      </c>
      <c r="W205" s="84">
        <v>0</v>
      </c>
      <c r="X205" s="84">
        <f t="shared" ref="X205:X210" si="98">V205*RIGHT($T$1,3)+V205+W205</f>
        <v>25636</v>
      </c>
      <c r="Y205" s="77">
        <f t="shared" ref="Y205:Y210" si="99">U205-X205</f>
        <v>0</v>
      </c>
      <c r="Z205" s="78">
        <f t="shared" ref="Z205:Z210" si="100">(U205-X205)/X205</f>
        <v>0</v>
      </c>
    </row>
    <row r="206" spans="1:26" ht="13.5" customHeight="1" x14ac:dyDescent="0.25">
      <c r="A206" s="11">
        <v>375</v>
      </c>
      <c r="B206" s="4" t="s">
        <v>176</v>
      </c>
      <c r="C206" s="4" t="s">
        <v>178</v>
      </c>
      <c r="D206" s="4" t="s">
        <v>521</v>
      </c>
      <c r="E206" s="4" t="s">
        <v>607</v>
      </c>
      <c r="F206" s="30">
        <v>15</v>
      </c>
      <c r="G206" s="30" t="s">
        <v>589</v>
      </c>
      <c r="H206" s="32" t="s">
        <v>510</v>
      </c>
      <c r="I206" s="90"/>
      <c r="J206" s="40">
        <v>9000</v>
      </c>
      <c r="K206" s="13">
        <f t="shared" si="93"/>
        <v>9000</v>
      </c>
      <c r="L206" s="17"/>
      <c r="M206" s="17">
        <v>0.3</v>
      </c>
      <c r="N206" s="17"/>
      <c r="O206" s="41">
        <f t="shared" si="94"/>
        <v>11700</v>
      </c>
      <c r="P206" s="47"/>
      <c r="Q206" s="47"/>
      <c r="R206" s="48"/>
      <c r="S206" s="49">
        <f t="shared" si="95"/>
        <v>0</v>
      </c>
      <c r="T206" s="49">
        <f t="shared" si="96"/>
        <v>4212</v>
      </c>
      <c r="U206" s="74">
        <f t="shared" si="97"/>
        <v>15912</v>
      </c>
      <c r="V206" s="84">
        <v>11700</v>
      </c>
      <c r="W206" s="84">
        <v>0</v>
      </c>
      <c r="X206" s="84">
        <f t="shared" si="98"/>
        <v>15912</v>
      </c>
      <c r="Y206" s="77">
        <f t="shared" si="99"/>
        <v>0</v>
      </c>
      <c r="Z206" s="78">
        <f t="shared" si="100"/>
        <v>0</v>
      </c>
    </row>
    <row r="207" spans="1:26" ht="13.5" customHeight="1" x14ac:dyDescent="0.25">
      <c r="A207" s="11">
        <v>921</v>
      </c>
      <c r="B207" s="4" t="s">
        <v>176</v>
      </c>
      <c r="C207" s="4" t="s">
        <v>182</v>
      </c>
      <c r="D207" s="4" t="s">
        <v>536</v>
      </c>
      <c r="E207" s="4" t="s">
        <v>2</v>
      </c>
      <c r="F207" s="30">
        <v>13</v>
      </c>
      <c r="G207" s="30" t="s">
        <v>589</v>
      </c>
      <c r="H207" s="32" t="s">
        <v>511</v>
      </c>
      <c r="I207" s="90"/>
      <c r="J207" s="40">
        <v>6200</v>
      </c>
      <c r="K207" s="13">
        <f t="shared" si="93"/>
        <v>6200</v>
      </c>
      <c r="L207" s="17"/>
      <c r="M207" s="33">
        <v>0.3</v>
      </c>
      <c r="N207" s="17"/>
      <c r="O207" s="41">
        <f t="shared" si="94"/>
        <v>8060</v>
      </c>
      <c r="P207" s="47"/>
      <c r="Q207" s="47"/>
      <c r="R207" s="48"/>
      <c r="S207" s="49">
        <f t="shared" si="95"/>
        <v>0</v>
      </c>
      <c r="T207" s="49">
        <f t="shared" si="96"/>
        <v>2901.6</v>
      </c>
      <c r="U207" s="74">
        <f t="shared" si="97"/>
        <v>10961.6</v>
      </c>
      <c r="V207" s="84">
        <v>7130</v>
      </c>
      <c r="W207" s="84">
        <v>0</v>
      </c>
      <c r="X207" s="84">
        <f t="shared" si="98"/>
        <v>9696.7999999999993</v>
      </c>
      <c r="Y207" s="77">
        <f t="shared" si="99"/>
        <v>1264.8000000000011</v>
      </c>
      <c r="Z207" s="78">
        <f t="shared" si="100"/>
        <v>0.13043478260869579</v>
      </c>
    </row>
    <row r="208" spans="1:26" ht="13.5" customHeight="1" x14ac:dyDescent="0.25">
      <c r="A208" s="11">
        <v>240</v>
      </c>
      <c r="B208" s="4" t="s">
        <v>176</v>
      </c>
      <c r="C208" s="4" t="s">
        <v>179</v>
      </c>
      <c r="D208" s="4" t="s">
        <v>546</v>
      </c>
      <c r="E208" s="4" t="s">
        <v>77</v>
      </c>
      <c r="F208" s="30">
        <v>14</v>
      </c>
      <c r="G208" s="30" t="s">
        <v>592</v>
      </c>
      <c r="H208" s="32" t="s">
        <v>510</v>
      </c>
      <c r="I208" s="90"/>
      <c r="J208" s="40">
        <v>7800</v>
      </c>
      <c r="K208" s="13">
        <f t="shared" si="93"/>
        <v>7800</v>
      </c>
      <c r="L208" s="17"/>
      <c r="M208" s="17">
        <v>0.3</v>
      </c>
      <c r="N208" s="17"/>
      <c r="O208" s="41">
        <f t="shared" si="94"/>
        <v>10140</v>
      </c>
      <c r="P208" s="47"/>
      <c r="Q208" s="47"/>
      <c r="R208" s="48"/>
      <c r="S208" s="49">
        <f t="shared" si="95"/>
        <v>0</v>
      </c>
      <c r="T208" s="49">
        <f t="shared" si="96"/>
        <v>3650.4</v>
      </c>
      <c r="U208" s="74">
        <f t="shared" si="97"/>
        <v>13790.4</v>
      </c>
      <c r="V208" s="84">
        <v>10140</v>
      </c>
      <c r="W208" s="84">
        <v>0</v>
      </c>
      <c r="X208" s="84">
        <f t="shared" si="98"/>
        <v>13790.4</v>
      </c>
      <c r="Y208" s="77">
        <f t="shared" si="99"/>
        <v>0</v>
      </c>
      <c r="Z208" s="78">
        <f t="shared" si="100"/>
        <v>0</v>
      </c>
    </row>
    <row r="209" spans="1:26" ht="13.5" customHeight="1" x14ac:dyDescent="0.25">
      <c r="A209" s="11">
        <v>1613</v>
      </c>
      <c r="B209" s="4" t="s">
        <v>176</v>
      </c>
      <c r="C209" s="4" t="s">
        <v>180</v>
      </c>
      <c r="D209" s="4" t="s">
        <v>546</v>
      </c>
      <c r="E209" s="4" t="s">
        <v>77</v>
      </c>
      <c r="F209" s="30">
        <v>14</v>
      </c>
      <c r="G209" s="30" t="s">
        <v>592</v>
      </c>
      <c r="H209" s="32" t="s">
        <v>510</v>
      </c>
      <c r="I209" s="90"/>
      <c r="J209" s="40">
        <v>7800</v>
      </c>
      <c r="K209" s="13">
        <f t="shared" si="93"/>
        <v>7800</v>
      </c>
      <c r="L209" s="17"/>
      <c r="M209" s="17">
        <v>0.3</v>
      </c>
      <c r="N209" s="17"/>
      <c r="O209" s="41">
        <f t="shared" si="94"/>
        <v>10140</v>
      </c>
      <c r="P209" s="47"/>
      <c r="Q209" s="47"/>
      <c r="R209" s="48"/>
      <c r="S209" s="49">
        <f t="shared" si="95"/>
        <v>0</v>
      </c>
      <c r="T209" s="49">
        <f t="shared" si="96"/>
        <v>3650.4</v>
      </c>
      <c r="U209" s="74">
        <f t="shared" si="97"/>
        <v>13790.4</v>
      </c>
      <c r="V209" s="84">
        <v>10140</v>
      </c>
      <c r="W209" s="84">
        <v>0</v>
      </c>
      <c r="X209" s="84">
        <f t="shared" si="98"/>
        <v>13790.4</v>
      </c>
      <c r="Y209" s="77">
        <f t="shared" si="99"/>
        <v>0</v>
      </c>
      <c r="Z209" s="78">
        <f t="shared" si="100"/>
        <v>0</v>
      </c>
    </row>
    <row r="210" spans="1:26" ht="13.5" customHeight="1" x14ac:dyDescent="0.25">
      <c r="A210" s="11">
        <v>241</v>
      </c>
      <c r="B210" s="4" t="s">
        <v>176</v>
      </c>
      <c r="C210" s="4" t="s">
        <v>181</v>
      </c>
      <c r="D210" s="4" t="s">
        <v>546</v>
      </c>
      <c r="E210" s="4" t="s">
        <v>77</v>
      </c>
      <c r="F210" s="30">
        <v>14</v>
      </c>
      <c r="G210" s="30" t="s">
        <v>592</v>
      </c>
      <c r="H210" s="32" t="s">
        <v>510</v>
      </c>
      <c r="I210" s="90"/>
      <c r="J210" s="40">
        <v>7800</v>
      </c>
      <c r="K210" s="13">
        <f t="shared" si="93"/>
        <v>7800</v>
      </c>
      <c r="L210" s="17"/>
      <c r="M210" s="80">
        <v>0.3</v>
      </c>
      <c r="N210" s="17"/>
      <c r="O210" s="41">
        <f t="shared" si="94"/>
        <v>10140</v>
      </c>
      <c r="P210" s="47"/>
      <c r="Q210" s="47"/>
      <c r="R210" s="48"/>
      <c r="S210" s="49">
        <f t="shared" si="95"/>
        <v>0</v>
      </c>
      <c r="T210" s="49">
        <f t="shared" si="96"/>
        <v>3650.4</v>
      </c>
      <c r="U210" s="74">
        <f t="shared" si="97"/>
        <v>13790.4</v>
      </c>
      <c r="V210" s="84">
        <v>10140</v>
      </c>
      <c r="W210" s="84">
        <v>0</v>
      </c>
      <c r="X210" s="84">
        <f t="shared" si="98"/>
        <v>13790.4</v>
      </c>
      <c r="Y210" s="77">
        <f t="shared" si="99"/>
        <v>0</v>
      </c>
      <c r="Z210" s="78">
        <f t="shared" si="100"/>
        <v>0</v>
      </c>
    </row>
    <row r="211" spans="1:26" ht="13.5" customHeight="1" x14ac:dyDescent="0.25">
      <c r="A211" s="5" t="s">
        <v>195</v>
      </c>
      <c r="B211" s="2"/>
      <c r="C211" s="2"/>
      <c r="D211" s="3"/>
      <c r="E211" s="3"/>
      <c r="F211" s="3"/>
      <c r="G211" s="3"/>
      <c r="H211" s="3"/>
      <c r="I211" s="91"/>
      <c r="J211" s="14"/>
      <c r="K211" s="14"/>
      <c r="L211" s="14"/>
      <c r="M211" s="14"/>
      <c r="N211" s="14"/>
      <c r="O211" s="42"/>
      <c r="P211" s="50"/>
      <c r="Q211" s="50"/>
      <c r="R211" s="51"/>
      <c r="S211" s="52"/>
      <c r="T211" s="52"/>
      <c r="U211" s="52"/>
      <c r="V211" s="52"/>
      <c r="W211" s="52"/>
      <c r="X211" s="52"/>
      <c r="Y211" s="52"/>
      <c r="Z211" s="52"/>
    </row>
    <row r="212" spans="1:26" ht="13.5" customHeight="1" x14ac:dyDescent="0.25">
      <c r="A212" s="11">
        <v>348</v>
      </c>
      <c r="B212" s="4" t="s">
        <v>195</v>
      </c>
      <c r="C212" s="4" t="s">
        <v>477</v>
      </c>
      <c r="D212" s="4" t="s">
        <v>552</v>
      </c>
      <c r="E212" s="4" t="s">
        <v>57</v>
      </c>
      <c r="F212" s="30">
        <v>19</v>
      </c>
      <c r="G212" s="30" t="s">
        <v>590</v>
      </c>
      <c r="H212" s="31" t="s">
        <v>509</v>
      </c>
      <c r="I212" s="90"/>
      <c r="J212" s="40"/>
      <c r="K212" s="13">
        <f t="shared" ref="K212:K219" si="101">IF(F212=8,J212/2,J212)</f>
        <v>0</v>
      </c>
      <c r="L212" s="17"/>
      <c r="M212" s="17"/>
      <c r="N212" s="17"/>
      <c r="O212" s="41">
        <f t="shared" ref="O212:O220" si="102">K212+(K212*L212+K212*M212+K212*N212)</f>
        <v>0</v>
      </c>
      <c r="P212" s="47"/>
      <c r="Q212" s="47"/>
      <c r="R212" s="48"/>
      <c r="S212" s="49">
        <f t="shared" ref="S212:S220" si="103">O212*P212+(O212*Q212*0.36)+(O212*R212*0.14)</f>
        <v>0</v>
      </c>
      <c r="T212" s="49"/>
      <c r="U212" s="74">
        <f t="shared" ref="U212:U220" si="104">O212+S212+T212</f>
        <v>0</v>
      </c>
      <c r="V212" s="74"/>
      <c r="W212" s="74">
        <v>0</v>
      </c>
      <c r="X212" s="84"/>
      <c r="Y212" s="77">
        <f t="shared" ref="Y212:Y220" si="105">U212-X212</f>
        <v>0</v>
      </c>
      <c r="Z212" s="78"/>
    </row>
    <row r="213" spans="1:26" ht="13.5" customHeight="1" x14ac:dyDescent="0.25">
      <c r="A213" s="11">
        <v>62</v>
      </c>
      <c r="B213" s="4" t="s">
        <v>195</v>
      </c>
      <c r="C213" s="4" t="s">
        <v>196</v>
      </c>
      <c r="D213" s="4" t="s">
        <v>519</v>
      </c>
      <c r="E213" s="4" t="s">
        <v>13</v>
      </c>
      <c r="F213" s="30">
        <v>15</v>
      </c>
      <c r="G213" s="30" t="s">
        <v>590</v>
      </c>
      <c r="H213" s="32" t="s">
        <v>510</v>
      </c>
      <c r="I213" s="90"/>
      <c r="J213" s="40">
        <v>9500</v>
      </c>
      <c r="K213" s="13">
        <f t="shared" si="101"/>
        <v>9500</v>
      </c>
      <c r="L213" s="17"/>
      <c r="M213" s="17"/>
      <c r="N213" s="33">
        <v>0.4</v>
      </c>
      <c r="O213" s="41">
        <f t="shared" si="102"/>
        <v>13300</v>
      </c>
      <c r="P213" s="47"/>
      <c r="Q213" s="47"/>
      <c r="R213" s="48"/>
      <c r="S213" s="49">
        <f t="shared" si="103"/>
        <v>0</v>
      </c>
      <c r="T213" s="49">
        <f t="shared" ref="T213:T220" si="106">O213*RIGHT($T$1,3)</f>
        <v>4788</v>
      </c>
      <c r="U213" s="74">
        <f t="shared" si="104"/>
        <v>18088</v>
      </c>
      <c r="V213" s="84">
        <v>12350</v>
      </c>
      <c r="W213" s="84">
        <v>0</v>
      </c>
      <c r="X213" s="84">
        <f t="shared" ref="X213:X220" si="107">V213*RIGHT($T$1,3)+V213+W213</f>
        <v>16796</v>
      </c>
      <c r="Y213" s="77">
        <f t="shared" si="105"/>
        <v>1292</v>
      </c>
      <c r="Z213" s="78">
        <f t="shared" ref="Z213:Z220" si="108">(U213-X213)/X213</f>
        <v>7.6923076923076927E-2</v>
      </c>
    </row>
    <row r="214" spans="1:26" ht="13.5" customHeight="1" x14ac:dyDescent="0.25">
      <c r="A214" s="11">
        <v>584</v>
      </c>
      <c r="B214" s="4" t="s">
        <v>195</v>
      </c>
      <c r="C214" s="4" t="s">
        <v>197</v>
      </c>
      <c r="D214" s="4" t="s">
        <v>546</v>
      </c>
      <c r="E214" s="4" t="s">
        <v>43</v>
      </c>
      <c r="F214" s="30">
        <v>13</v>
      </c>
      <c r="G214" s="30" t="s">
        <v>590</v>
      </c>
      <c r="H214" s="32" t="s">
        <v>510</v>
      </c>
      <c r="I214" s="90"/>
      <c r="J214" s="40">
        <v>5500</v>
      </c>
      <c r="K214" s="13">
        <f t="shared" si="101"/>
        <v>5500</v>
      </c>
      <c r="L214" s="17"/>
      <c r="M214" s="17"/>
      <c r="N214" s="33">
        <v>0.4</v>
      </c>
      <c r="O214" s="41">
        <f t="shared" si="102"/>
        <v>7700</v>
      </c>
      <c r="P214" s="47"/>
      <c r="Q214" s="47"/>
      <c r="R214" s="48"/>
      <c r="S214" s="49">
        <f t="shared" si="103"/>
        <v>0</v>
      </c>
      <c r="T214" s="49">
        <f t="shared" si="106"/>
        <v>2772</v>
      </c>
      <c r="U214" s="74">
        <f t="shared" si="104"/>
        <v>10472</v>
      </c>
      <c r="V214" s="84">
        <v>7150</v>
      </c>
      <c r="W214" s="84">
        <v>0</v>
      </c>
      <c r="X214" s="84">
        <f t="shared" si="107"/>
        <v>9724</v>
      </c>
      <c r="Y214" s="77">
        <f t="shared" si="105"/>
        <v>748</v>
      </c>
      <c r="Z214" s="78">
        <f t="shared" si="108"/>
        <v>7.6923076923076927E-2</v>
      </c>
    </row>
    <row r="215" spans="1:26" ht="13.5" customHeight="1" x14ac:dyDescent="0.25">
      <c r="A215" s="11">
        <v>614</v>
      </c>
      <c r="B215" s="4" t="s">
        <v>195</v>
      </c>
      <c r="C215" s="4" t="s">
        <v>198</v>
      </c>
      <c r="D215" s="4" t="s">
        <v>519</v>
      </c>
      <c r="E215" s="4" t="s">
        <v>22</v>
      </c>
      <c r="F215" s="30">
        <v>14</v>
      </c>
      <c r="G215" s="30" t="s">
        <v>590</v>
      </c>
      <c r="H215" s="32" t="s">
        <v>510</v>
      </c>
      <c r="I215" s="90"/>
      <c r="J215" s="40">
        <v>6700</v>
      </c>
      <c r="K215" s="13">
        <f t="shared" si="101"/>
        <v>6700</v>
      </c>
      <c r="L215" s="17"/>
      <c r="M215" s="33">
        <v>0.3</v>
      </c>
      <c r="N215" s="17"/>
      <c r="O215" s="41">
        <f t="shared" si="102"/>
        <v>8710</v>
      </c>
      <c r="P215" s="47"/>
      <c r="Q215" s="47"/>
      <c r="R215" s="48"/>
      <c r="S215" s="49">
        <f t="shared" si="103"/>
        <v>0</v>
      </c>
      <c r="T215" s="49">
        <f t="shared" si="106"/>
        <v>3135.6</v>
      </c>
      <c r="U215" s="74">
        <f t="shared" si="104"/>
        <v>11845.6</v>
      </c>
      <c r="V215" s="84">
        <v>7705</v>
      </c>
      <c r="W215" s="84">
        <v>0</v>
      </c>
      <c r="X215" s="84">
        <f t="shared" si="107"/>
        <v>10478.799999999999</v>
      </c>
      <c r="Y215" s="77">
        <f t="shared" si="105"/>
        <v>1366.8000000000011</v>
      </c>
      <c r="Z215" s="78">
        <f t="shared" si="108"/>
        <v>0.13043478260869576</v>
      </c>
    </row>
    <row r="216" spans="1:26" ht="13.5" customHeight="1" x14ac:dyDescent="0.25">
      <c r="A216" s="11">
        <v>676</v>
      </c>
      <c r="B216" s="4" t="s">
        <v>195</v>
      </c>
      <c r="C216" s="4" t="s">
        <v>620</v>
      </c>
      <c r="D216" s="4">
        <v>3439</v>
      </c>
      <c r="E216" s="4" t="s">
        <v>612</v>
      </c>
      <c r="F216" s="30">
        <v>13</v>
      </c>
      <c r="G216" s="30" t="s">
        <v>590</v>
      </c>
      <c r="H216" s="32" t="s">
        <v>511</v>
      </c>
      <c r="I216" s="90"/>
      <c r="J216" s="40">
        <v>5500</v>
      </c>
      <c r="K216" s="13">
        <f t="shared" si="101"/>
        <v>5500</v>
      </c>
      <c r="L216" s="17"/>
      <c r="M216" s="17"/>
      <c r="N216" s="17"/>
      <c r="O216" s="41">
        <f t="shared" si="102"/>
        <v>5500</v>
      </c>
      <c r="P216" s="47"/>
      <c r="Q216" s="47"/>
      <c r="R216" s="48"/>
      <c r="S216" s="49">
        <f t="shared" si="103"/>
        <v>0</v>
      </c>
      <c r="T216" s="49">
        <f t="shared" si="106"/>
        <v>1980</v>
      </c>
      <c r="U216" s="74">
        <f t="shared" si="104"/>
        <v>7480</v>
      </c>
      <c r="V216" s="84">
        <v>5500</v>
      </c>
      <c r="W216" s="84">
        <v>0</v>
      </c>
      <c r="X216" s="84">
        <f t="shared" si="107"/>
        <v>7480</v>
      </c>
      <c r="Y216" s="77">
        <f t="shared" si="105"/>
        <v>0</v>
      </c>
      <c r="Z216" s="78">
        <f t="shared" si="108"/>
        <v>0</v>
      </c>
    </row>
    <row r="217" spans="1:26" ht="13.5" customHeight="1" x14ac:dyDescent="0.25">
      <c r="A217" s="11">
        <v>51</v>
      </c>
      <c r="B217" s="4" t="s">
        <v>195</v>
      </c>
      <c r="C217" s="4" t="s">
        <v>199</v>
      </c>
      <c r="D217" s="4" t="s">
        <v>546</v>
      </c>
      <c r="E217" s="4" t="s">
        <v>28</v>
      </c>
      <c r="F217" s="30">
        <v>14</v>
      </c>
      <c r="G217" s="30" t="s">
        <v>590</v>
      </c>
      <c r="H217" s="32" t="s">
        <v>510</v>
      </c>
      <c r="I217" s="90"/>
      <c r="J217" s="88">
        <v>9100</v>
      </c>
      <c r="K217" s="83">
        <f>IF(F217=8,J217/2,J217)</f>
        <v>9100</v>
      </c>
      <c r="L217" s="17">
        <v>0.15</v>
      </c>
      <c r="M217" s="17"/>
      <c r="N217" s="17"/>
      <c r="O217" s="41">
        <f t="shared" si="102"/>
        <v>10465</v>
      </c>
      <c r="P217" s="47"/>
      <c r="Q217" s="47"/>
      <c r="R217" s="48"/>
      <c r="S217" s="49">
        <f t="shared" si="103"/>
        <v>0</v>
      </c>
      <c r="T217" s="49">
        <f t="shared" si="106"/>
        <v>3767.3999999999996</v>
      </c>
      <c r="U217" s="74">
        <f t="shared" si="104"/>
        <v>14232.4</v>
      </c>
      <c r="V217" s="84">
        <v>10465</v>
      </c>
      <c r="W217" s="84">
        <v>0</v>
      </c>
      <c r="X217" s="84">
        <f t="shared" si="107"/>
        <v>14232.4</v>
      </c>
      <c r="Y217" s="77">
        <f t="shared" si="105"/>
        <v>0</v>
      </c>
      <c r="Z217" s="78">
        <f t="shared" si="108"/>
        <v>0</v>
      </c>
    </row>
    <row r="218" spans="1:26" ht="13.5" customHeight="1" x14ac:dyDescent="0.25">
      <c r="A218" s="11">
        <v>1102</v>
      </c>
      <c r="B218" s="4" t="s">
        <v>195</v>
      </c>
      <c r="C218" s="4" t="s">
        <v>476</v>
      </c>
      <c r="D218" s="4" t="s">
        <v>547</v>
      </c>
      <c r="E218" s="4" t="s">
        <v>124</v>
      </c>
      <c r="F218" s="30">
        <v>13</v>
      </c>
      <c r="G218" s="30" t="s">
        <v>590</v>
      </c>
      <c r="H218" s="32" t="s">
        <v>511</v>
      </c>
      <c r="I218" s="90"/>
      <c r="J218" s="40">
        <v>5500</v>
      </c>
      <c r="K218" s="13">
        <f t="shared" si="101"/>
        <v>5500</v>
      </c>
      <c r="L218" s="33">
        <v>0.15</v>
      </c>
      <c r="M218" s="17"/>
      <c r="N218" s="17"/>
      <c r="O218" s="41">
        <f t="shared" si="102"/>
        <v>6325</v>
      </c>
      <c r="P218" s="47"/>
      <c r="Q218" s="47"/>
      <c r="R218" s="48"/>
      <c r="S218" s="49">
        <f t="shared" si="103"/>
        <v>0</v>
      </c>
      <c r="T218" s="49">
        <f t="shared" si="106"/>
        <v>2277</v>
      </c>
      <c r="U218" s="74">
        <f t="shared" si="104"/>
        <v>8602</v>
      </c>
      <c r="V218" s="84">
        <v>5500</v>
      </c>
      <c r="W218" s="84">
        <v>0</v>
      </c>
      <c r="X218" s="84">
        <f t="shared" si="107"/>
        <v>7480</v>
      </c>
      <c r="Y218" s="77">
        <f t="shared" si="105"/>
        <v>1122</v>
      </c>
      <c r="Z218" s="78">
        <f t="shared" si="108"/>
        <v>0.15</v>
      </c>
    </row>
    <row r="219" spans="1:26" ht="13.5" customHeight="1" x14ac:dyDescent="0.25">
      <c r="A219" s="11">
        <v>484</v>
      </c>
      <c r="B219" s="4" t="s">
        <v>195</v>
      </c>
      <c r="C219" s="4" t="s">
        <v>200</v>
      </c>
      <c r="D219" s="4" t="s">
        <v>546</v>
      </c>
      <c r="E219" s="4" t="s">
        <v>20</v>
      </c>
      <c r="F219" s="30">
        <v>13</v>
      </c>
      <c r="G219" s="30" t="s">
        <v>590</v>
      </c>
      <c r="H219" s="32" t="s">
        <v>510</v>
      </c>
      <c r="I219" s="90"/>
      <c r="J219" s="40">
        <v>5500</v>
      </c>
      <c r="K219" s="13">
        <f t="shared" si="101"/>
        <v>5500</v>
      </c>
      <c r="L219" s="17"/>
      <c r="M219" s="17"/>
      <c r="N219" s="17">
        <v>0.4</v>
      </c>
      <c r="O219" s="41">
        <f t="shared" si="102"/>
        <v>7700</v>
      </c>
      <c r="P219" s="47"/>
      <c r="Q219" s="47"/>
      <c r="R219" s="48"/>
      <c r="S219" s="49">
        <f t="shared" si="103"/>
        <v>0</v>
      </c>
      <c r="T219" s="49">
        <f t="shared" si="106"/>
        <v>2772</v>
      </c>
      <c r="U219" s="74">
        <f t="shared" si="104"/>
        <v>10472</v>
      </c>
      <c r="V219" s="84">
        <v>7700</v>
      </c>
      <c r="W219" s="84">
        <v>0</v>
      </c>
      <c r="X219" s="84">
        <f t="shared" si="107"/>
        <v>10472</v>
      </c>
      <c r="Y219" s="77">
        <f t="shared" si="105"/>
        <v>0</v>
      </c>
      <c r="Z219" s="78">
        <f t="shared" si="108"/>
        <v>0</v>
      </c>
    </row>
    <row r="220" spans="1:26" ht="13.5" customHeight="1" x14ac:dyDescent="0.25">
      <c r="A220" s="11">
        <v>670</v>
      </c>
      <c r="B220" s="4" t="s">
        <v>195</v>
      </c>
      <c r="C220" s="4" t="s">
        <v>614</v>
      </c>
      <c r="D220" s="4">
        <v>3119</v>
      </c>
      <c r="E220" s="4" t="s">
        <v>605</v>
      </c>
      <c r="F220" s="30">
        <v>8</v>
      </c>
      <c r="G220" s="30" t="s">
        <v>590</v>
      </c>
      <c r="H220" s="32" t="s">
        <v>511</v>
      </c>
      <c r="I220" s="90"/>
      <c r="J220" s="40">
        <v>3520</v>
      </c>
      <c r="K220" s="13">
        <f>IF(F220=8,J220/4,J220)</f>
        <v>880</v>
      </c>
      <c r="L220" s="17"/>
      <c r="M220" s="17"/>
      <c r="N220" s="17"/>
      <c r="O220" s="41">
        <f t="shared" si="102"/>
        <v>880</v>
      </c>
      <c r="P220" s="47"/>
      <c r="Q220" s="47"/>
      <c r="R220" s="48"/>
      <c r="S220" s="49">
        <f t="shared" si="103"/>
        <v>0</v>
      </c>
      <c r="T220" s="49">
        <f t="shared" si="106"/>
        <v>316.8</v>
      </c>
      <c r="U220" s="74">
        <f t="shared" si="104"/>
        <v>1196.8</v>
      </c>
      <c r="V220" s="84">
        <v>880</v>
      </c>
      <c r="W220" s="84">
        <v>0</v>
      </c>
      <c r="X220" s="84">
        <f t="shared" si="107"/>
        <v>1196.8</v>
      </c>
      <c r="Y220" s="77">
        <f t="shared" si="105"/>
        <v>0</v>
      </c>
      <c r="Z220" s="78">
        <f t="shared" si="108"/>
        <v>0</v>
      </c>
    </row>
    <row r="221" spans="1:26" ht="13.5" customHeight="1" x14ac:dyDescent="0.25">
      <c r="A221" s="1" t="s">
        <v>201</v>
      </c>
      <c r="B221" s="2"/>
      <c r="C221" s="2"/>
      <c r="D221" s="3"/>
      <c r="E221" s="3"/>
      <c r="F221" s="3"/>
      <c r="G221" s="3"/>
      <c r="H221" s="3"/>
      <c r="I221" s="91"/>
      <c r="J221" s="14"/>
      <c r="K221" s="14"/>
      <c r="L221" s="14"/>
      <c r="M221" s="14"/>
      <c r="N221" s="14"/>
      <c r="O221" s="42"/>
      <c r="P221" s="50"/>
      <c r="Q221" s="50"/>
      <c r="R221" s="51"/>
      <c r="S221" s="52"/>
      <c r="T221" s="52"/>
      <c r="U221" s="52"/>
      <c r="V221" s="52"/>
      <c r="W221" s="52"/>
      <c r="X221" s="52"/>
      <c r="Y221" s="52"/>
      <c r="Z221" s="52"/>
    </row>
    <row r="222" spans="1:26" ht="13.5" customHeight="1" x14ac:dyDescent="0.25">
      <c r="A222" s="11">
        <v>1512</v>
      </c>
      <c r="B222" s="4" t="s">
        <v>201</v>
      </c>
      <c r="C222" s="4" t="s">
        <v>465</v>
      </c>
      <c r="D222" s="4" t="s">
        <v>520</v>
      </c>
      <c r="E222" s="4" t="s">
        <v>202</v>
      </c>
      <c r="F222" s="30">
        <v>14</v>
      </c>
      <c r="G222" s="30" t="s">
        <v>593</v>
      </c>
      <c r="H222" s="32" t="s">
        <v>512</v>
      </c>
      <c r="I222" s="90"/>
      <c r="J222" s="40">
        <v>6700</v>
      </c>
      <c r="K222" s="13">
        <f>IF(F222=8,J222/2,J222)</f>
        <v>6700</v>
      </c>
      <c r="L222" s="17"/>
      <c r="M222" s="17"/>
      <c r="N222" s="17"/>
      <c r="O222" s="41">
        <f>K222+(K222*L222+K222*M222+K222*N222)</f>
        <v>6700</v>
      </c>
      <c r="P222" s="47"/>
      <c r="Q222" s="47"/>
      <c r="R222" s="48"/>
      <c r="S222" s="49">
        <f t="shared" ref="S222:S231" si="109">O222*P222+(O222*Q222*0.36)+(O222*R222*0.14)</f>
        <v>0</v>
      </c>
      <c r="T222" s="49">
        <f t="shared" ref="T222:T231" si="110">O222*RIGHT($T$1,3)</f>
        <v>2412</v>
      </c>
      <c r="U222" s="74">
        <f t="shared" ref="U222:U231" si="111">O222+S222+T222</f>
        <v>9112</v>
      </c>
      <c r="V222" s="84">
        <v>7705</v>
      </c>
      <c r="W222" s="84">
        <v>0</v>
      </c>
      <c r="X222" s="84">
        <f t="shared" ref="X222:X231" si="112">V222*RIGHT($T$1,3)+V222+W222</f>
        <v>10478.799999999999</v>
      </c>
      <c r="Y222" s="77">
        <f t="shared" ref="Y222:Y231" si="113">U222-X222</f>
        <v>-1366.7999999999993</v>
      </c>
      <c r="Z222" s="82">
        <f t="shared" ref="Z222:Z231" si="114">(U222-X222)/X222</f>
        <v>-0.13043478260869559</v>
      </c>
    </row>
    <row r="223" spans="1:26" ht="13.5" customHeight="1" x14ac:dyDescent="0.25">
      <c r="A223" s="11">
        <v>1521</v>
      </c>
      <c r="B223" s="4" t="s">
        <v>201</v>
      </c>
      <c r="C223" s="4" t="s">
        <v>205</v>
      </c>
      <c r="D223" s="4" t="s">
        <v>553</v>
      </c>
      <c r="E223" s="4" t="s">
        <v>121</v>
      </c>
      <c r="F223" s="30">
        <v>9</v>
      </c>
      <c r="G223" s="30" t="s">
        <v>590</v>
      </c>
      <c r="H223" s="32" t="s">
        <v>514</v>
      </c>
      <c r="I223" s="90"/>
      <c r="J223" s="40">
        <v>4400</v>
      </c>
      <c r="K223" s="16">
        <f>J223/167</f>
        <v>26.347305389221557</v>
      </c>
      <c r="L223" s="17">
        <v>0.15</v>
      </c>
      <c r="M223" s="17"/>
      <c r="N223" s="17"/>
      <c r="O223" s="41">
        <f>(K223+(K223*L223+K223*M223+K223*N223))*167</f>
        <v>5060</v>
      </c>
      <c r="P223" s="47"/>
      <c r="Q223" s="47"/>
      <c r="R223" s="48"/>
      <c r="S223" s="49">
        <f t="shared" si="109"/>
        <v>0</v>
      </c>
      <c r="T223" s="49">
        <f t="shared" si="110"/>
        <v>1821.6</v>
      </c>
      <c r="U223" s="74">
        <f t="shared" si="111"/>
        <v>6881.6</v>
      </c>
      <c r="V223" s="84">
        <v>5060</v>
      </c>
      <c r="W223" s="84">
        <v>0</v>
      </c>
      <c r="X223" s="84">
        <f t="shared" si="112"/>
        <v>6881.6</v>
      </c>
      <c r="Y223" s="77">
        <f t="shared" si="113"/>
        <v>0</v>
      </c>
      <c r="Z223" s="78">
        <f t="shared" si="114"/>
        <v>0</v>
      </c>
    </row>
    <row r="224" spans="1:26" ht="13.5" customHeight="1" x14ac:dyDescent="0.25">
      <c r="A224" s="11">
        <v>517</v>
      </c>
      <c r="B224" s="4" t="s">
        <v>201</v>
      </c>
      <c r="C224" s="4" t="s">
        <v>203</v>
      </c>
      <c r="D224" s="4" t="s">
        <v>553</v>
      </c>
      <c r="E224" s="4" t="s">
        <v>102</v>
      </c>
      <c r="F224" s="30">
        <v>9</v>
      </c>
      <c r="G224" s="30" t="s">
        <v>590</v>
      </c>
      <c r="H224" s="32" t="s">
        <v>514</v>
      </c>
      <c r="I224" s="90"/>
      <c r="J224" s="88">
        <v>11100</v>
      </c>
      <c r="K224" s="83">
        <f>IF(F224=8,J224/2,J224)</f>
        <v>11100</v>
      </c>
      <c r="L224" s="17">
        <v>0.15</v>
      </c>
      <c r="M224" s="17"/>
      <c r="N224" s="17"/>
      <c r="O224" s="41">
        <f>K224+(K224*L224+K224*M224+K224*N224)</f>
        <v>12765</v>
      </c>
      <c r="P224" s="47"/>
      <c r="Q224" s="47"/>
      <c r="R224" s="48"/>
      <c r="S224" s="49">
        <f t="shared" si="109"/>
        <v>0</v>
      </c>
      <c r="T224" s="49">
        <f t="shared" si="110"/>
        <v>4595.3999999999996</v>
      </c>
      <c r="U224" s="74">
        <f t="shared" si="111"/>
        <v>17360.400000000001</v>
      </c>
      <c r="V224" s="84">
        <v>12765</v>
      </c>
      <c r="W224" s="84">
        <v>0</v>
      </c>
      <c r="X224" s="84">
        <f t="shared" si="112"/>
        <v>17360.400000000001</v>
      </c>
      <c r="Y224" s="77">
        <f t="shared" si="113"/>
        <v>0</v>
      </c>
      <c r="Z224" s="78">
        <f t="shared" si="114"/>
        <v>0</v>
      </c>
    </row>
    <row r="225" spans="1:26" ht="13.5" customHeight="1" x14ac:dyDescent="0.25">
      <c r="A225" s="11">
        <v>1511</v>
      </c>
      <c r="B225" s="4" t="s">
        <v>201</v>
      </c>
      <c r="C225" s="4" t="s">
        <v>204</v>
      </c>
      <c r="D225" s="4" t="s">
        <v>553</v>
      </c>
      <c r="E225" s="4" t="s">
        <v>102</v>
      </c>
      <c r="F225" s="30">
        <v>9</v>
      </c>
      <c r="G225" s="30" t="s">
        <v>590</v>
      </c>
      <c r="H225" s="32" t="s">
        <v>514</v>
      </c>
      <c r="I225" s="90"/>
      <c r="J225" s="88">
        <v>11100</v>
      </c>
      <c r="K225" s="83">
        <f>IF(F225=8,J225/2,J225)</f>
        <v>11100</v>
      </c>
      <c r="L225" s="17"/>
      <c r="M225" s="17"/>
      <c r="N225" s="17"/>
      <c r="O225" s="41">
        <f>K225+(K225*L225+K225*M225+K225*N225)</f>
        <v>11100</v>
      </c>
      <c r="P225" s="47"/>
      <c r="Q225" s="47"/>
      <c r="R225" s="48"/>
      <c r="S225" s="49">
        <f t="shared" si="109"/>
        <v>0</v>
      </c>
      <c r="T225" s="49">
        <f t="shared" si="110"/>
        <v>3996</v>
      </c>
      <c r="U225" s="74">
        <f t="shared" si="111"/>
        <v>15096</v>
      </c>
      <c r="V225" s="84">
        <v>11100</v>
      </c>
      <c r="W225" s="84">
        <v>0</v>
      </c>
      <c r="X225" s="84">
        <f t="shared" si="112"/>
        <v>15096</v>
      </c>
      <c r="Y225" s="77">
        <f t="shared" si="113"/>
        <v>0</v>
      </c>
      <c r="Z225" s="78">
        <f t="shared" si="114"/>
        <v>0</v>
      </c>
    </row>
    <row r="226" spans="1:26" ht="13.5" customHeight="1" x14ac:dyDescent="0.25">
      <c r="A226" s="11">
        <v>1513</v>
      </c>
      <c r="B226" s="4" t="s">
        <v>201</v>
      </c>
      <c r="C226" s="4" t="s">
        <v>464</v>
      </c>
      <c r="D226" s="4" t="s">
        <v>553</v>
      </c>
      <c r="E226" s="4" t="s">
        <v>121</v>
      </c>
      <c r="F226" s="30">
        <v>9</v>
      </c>
      <c r="G226" s="30" t="s">
        <v>590</v>
      </c>
      <c r="H226" s="32" t="s">
        <v>514</v>
      </c>
      <c r="I226" s="90"/>
      <c r="J226" s="40">
        <v>4400</v>
      </c>
      <c r="K226" s="16">
        <f t="shared" ref="K226:K231" si="115">J226/167</f>
        <v>26.347305389221557</v>
      </c>
      <c r="L226" s="17">
        <v>0.15</v>
      </c>
      <c r="M226" s="17"/>
      <c r="N226" s="17"/>
      <c r="O226" s="41">
        <f t="shared" ref="O226:O231" si="116">(K226+(K226*L226+K226*M226+K226*N226))*167</f>
        <v>5060</v>
      </c>
      <c r="P226" s="47"/>
      <c r="Q226" s="47"/>
      <c r="R226" s="48"/>
      <c r="S226" s="49">
        <f t="shared" si="109"/>
        <v>0</v>
      </c>
      <c r="T226" s="49">
        <f t="shared" si="110"/>
        <v>1821.6</v>
      </c>
      <c r="U226" s="74">
        <f t="shared" si="111"/>
        <v>6881.6</v>
      </c>
      <c r="V226" s="84">
        <v>5060</v>
      </c>
      <c r="W226" s="84">
        <v>0</v>
      </c>
      <c r="X226" s="84">
        <f t="shared" si="112"/>
        <v>6881.6</v>
      </c>
      <c r="Y226" s="77">
        <f t="shared" si="113"/>
        <v>0</v>
      </c>
      <c r="Z226" s="78">
        <f t="shared" si="114"/>
        <v>0</v>
      </c>
    </row>
    <row r="227" spans="1:26" ht="13.5" customHeight="1" x14ac:dyDescent="0.25">
      <c r="A227" s="11">
        <v>1502</v>
      </c>
      <c r="B227" s="4" t="s">
        <v>201</v>
      </c>
      <c r="C227" s="4" t="s">
        <v>206</v>
      </c>
      <c r="D227" s="4" t="s">
        <v>553</v>
      </c>
      <c r="E227" s="4" t="s">
        <v>121</v>
      </c>
      <c r="F227" s="30">
        <v>9</v>
      </c>
      <c r="G227" s="30" t="s">
        <v>590</v>
      </c>
      <c r="H227" s="32" t="s">
        <v>514</v>
      </c>
      <c r="I227" s="90"/>
      <c r="J227" s="40">
        <v>4400</v>
      </c>
      <c r="K227" s="16">
        <f t="shared" si="115"/>
        <v>26.347305389221557</v>
      </c>
      <c r="L227" s="17"/>
      <c r="M227" s="17">
        <v>0.3</v>
      </c>
      <c r="N227" s="17"/>
      <c r="O227" s="41">
        <f t="shared" si="116"/>
        <v>5720</v>
      </c>
      <c r="P227" s="47"/>
      <c r="Q227" s="47"/>
      <c r="R227" s="48"/>
      <c r="S227" s="49">
        <f t="shared" si="109"/>
        <v>0</v>
      </c>
      <c r="T227" s="49">
        <f t="shared" si="110"/>
        <v>2059.1999999999998</v>
      </c>
      <c r="U227" s="74">
        <f t="shared" si="111"/>
        <v>7779.2</v>
      </c>
      <c r="V227" s="84">
        <v>5720</v>
      </c>
      <c r="W227" s="84">
        <v>0</v>
      </c>
      <c r="X227" s="84">
        <f t="shared" si="112"/>
        <v>7779.2</v>
      </c>
      <c r="Y227" s="77">
        <f t="shared" si="113"/>
        <v>0</v>
      </c>
      <c r="Z227" s="78">
        <f t="shared" si="114"/>
        <v>0</v>
      </c>
    </row>
    <row r="228" spans="1:26" ht="13.5" customHeight="1" x14ac:dyDescent="0.25">
      <c r="A228" s="11">
        <v>379</v>
      </c>
      <c r="B228" s="4" t="s">
        <v>201</v>
      </c>
      <c r="C228" s="4" t="s">
        <v>207</v>
      </c>
      <c r="D228" s="4" t="s">
        <v>553</v>
      </c>
      <c r="E228" s="4" t="s">
        <v>121</v>
      </c>
      <c r="F228" s="30">
        <v>9</v>
      </c>
      <c r="G228" s="30" t="s">
        <v>590</v>
      </c>
      <c r="H228" s="32" t="s">
        <v>514</v>
      </c>
      <c r="I228" s="90"/>
      <c r="J228" s="40">
        <v>4400</v>
      </c>
      <c r="K228" s="16">
        <f t="shared" si="115"/>
        <v>26.347305389221557</v>
      </c>
      <c r="L228" s="17"/>
      <c r="M228" s="17">
        <v>0.3</v>
      </c>
      <c r="N228" s="17"/>
      <c r="O228" s="41">
        <f t="shared" si="116"/>
        <v>5720</v>
      </c>
      <c r="P228" s="47"/>
      <c r="Q228" s="47"/>
      <c r="R228" s="48"/>
      <c r="S228" s="49">
        <f t="shared" si="109"/>
        <v>0</v>
      </c>
      <c r="T228" s="49">
        <f t="shared" si="110"/>
        <v>2059.1999999999998</v>
      </c>
      <c r="U228" s="74">
        <f t="shared" si="111"/>
        <v>7779.2</v>
      </c>
      <c r="V228" s="84">
        <v>5720</v>
      </c>
      <c r="W228" s="84">
        <v>0</v>
      </c>
      <c r="X228" s="84">
        <f t="shared" si="112"/>
        <v>7779.2</v>
      </c>
      <c r="Y228" s="77">
        <f t="shared" si="113"/>
        <v>0</v>
      </c>
      <c r="Z228" s="78">
        <f t="shared" si="114"/>
        <v>0</v>
      </c>
    </row>
    <row r="229" spans="1:26" ht="13.5" customHeight="1" x14ac:dyDescent="0.25">
      <c r="A229" s="11">
        <v>1508</v>
      </c>
      <c r="B229" s="4" t="s">
        <v>201</v>
      </c>
      <c r="C229" s="4" t="s">
        <v>208</v>
      </c>
      <c r="D229" s="4" t="s">
        <v>553</v>
      </c>
      <c r="E229" s="4" t="s">
        <v>121</v>
      </c>
      <c r="F229" s="30">
        <v>9</v>
      </c>
      <c r="G229" s="30" t="s">
        <v>590</v>
      </c>
      <c r="H229" s="32" t="s">
        <v>514</v>
      </c>
      <c r="I229" s="90"/>
      <c r="J229" s="40">
        <v>4400</v>
      </c>
      <c r="K229" s="16">
        <f t="shared" si="115"/>
        <v>26.347305389221557</v>
      </c>
      <c r="L229" s="17"/>
      <c r="M229" s="17">
        <v>0.3</v>
      </c>
      <c r="N229" s="17"/>
      <c r="O229" s="41">
        <f t="shared" si="116"/>
        <v>5720</v>
      </c>
      <c r="P229" s="47"/>
      <c r="Q229" s="47"/>
      <c r="R229" s="48"/>
      <c r="S229" s="49">
        <f t="shared" si="109"/>
        <v>0</v>
      </c>
      <c r="T229" s="49">
        <f t="shared" si="110"/>
        <v>2059.1999999999998</v>
      </c>
      <c r="U229" s="74">
        <f t="shared" si="111"/>
        <v>7779.2</v>
      </c>
      <c r="V229" s="84">
        <v>5720</v>
      </c>
      <c r="W229" s="84">
        <v>0</v>
      </c>
      <c r="X229" s="84">
        <f t="shared" si="112"/>
        <v>7779.2</v>
      </c>
      <c r="Y229" s="77">
        <f t="shared" si="113"/>
        <v>0</v>
      </c>
      <c r="Z229" s="78">
        <f t="shared" si="114"/>
        <v>0</v>
      </c>
    </row>
    <row r="230" spans="1:26" ht="13.5" customHeight="1" x14ac:dyDescent="0.25">
      <c r="A230" s="11">
        <v>1519</v>
      </c>
      <c r="B230" s="4" t="s">
        <v>201</v>
      </c>
      <c r="C230" s="4" t="s">
        <v>209</v>
      </c>
      <c r="D230" s="4" t="s">
        <v>554</v>
      </c>
      <c r="E230" s="4" t="s">
        <v>114</v>
      </c>
      <c r="F230" s="37">
        <v>11</v>
      </c>
      <c r="G230" s="30" t="s">
        <v>590</v>
      </c>
      <c r="H230" s="32" t="s">
        <v>514</v>
      </c>
      <c r="I230" s="90"/>
      <c r="J230" s="88">
        <v>6000</v>
      </c>
      <c r="K230" s="16">
        <f t="shared" si="115"/>
        <v>35.928143712574851</v>
      </c>
      <c r="L230" s="17"/>
      <c r="M230" s="17"/>
      <c r="N230" s="17">
        <v>0.4</v>
      </c>
      <c r="O230" s="41">
        <f t="shared" si="116"/>
        <v>8400</v>
      </c>
      <c r="P230" s="47"/>
      <c r="Q230" s="47"/>
      <c r="R230" s="48"/>
      <c r="S230" s="49">
        <f t="shared" si="109"/>
        <v>0</v>
      </c>
      <c r="T230" s="49">
        <f t="shared" si="110"/>
        <v>3024</v>
      </c>
      <c r="U230" s="74">
        <f t="shared" si="111"/>
        <v>11424</v>
      </c>
      <c r="V230" s="84">
        <v>8400</v>
      </c>
      <c r="W230" s="84">
        <v>0</v>
      </c>
      <c r="X230" s="84">
        <f t="shared" si="112"/>
        <v>11424</v>
      </c>
      <c r="Y230" s="77">
        <f t="shared" si="113"/>
        <v>0</v>
      </c>
      <c r="Z230" s="78">
        <f t="shared" si="114"/>
        <v>0</v>
      </c>
    </row>
    <row r="231" spans="1:26" ht="13.5" customHeight="1" x14ac:dyDescent="0.25">
      <c r="A231" s="11">
        <v>392</v>
      </c>
      <c r="B231" s="4" t="s">
        <v>201</v>
      </c>
      <c r="C231" s="4" t="s">
        <v>466</v>
      </c>
      <c r="D231" s="4" t="s">
        <v>555</v>
      </c>
      <c r="E231" s="4" t="s">
        <v>103</v>
      </c>
      <c r="F231" s="30">
        <v>9</v>
      </c>
      <c r="G231" s="30" t="s">
        <v>590</v>
      </c>
      <c r="H231" s="32" t="s">
        <v>514</v>
      </c>
      <c r="I231" s="90"/>
      <c r="J231" s="40">
        <v>4400</v>
      </c>
      <c r="K231" s="16">
        <f t="shared" si="115"/>
        <v>26.347305389221557</v>
      </c>
      <c r="L231" s="17">
        <v>0.15</v>
      </c>
      <c r="M231" s="17"/>
      <c r="N231" s="17"/>
      <c r="O231" s="41">
        <f t="shared" si="116"/>
        <v>5060</v>
      </c>
      <c r="P231" s="53">
        <v>0.04</v>
      </c>
      <c r="Q231" s="47"/>
      <c r="R231" s="48"/>
      <c r="S231" s="49">
        <f t="shared" si="109"/>
        <v>202.4</v>
      </c>
      <c r="T231" s="49">
        <f t="shared" si="110"/>
        <v>1821.6</v>
      </c>
      <c r="U231" s="74">
        <f t="shared" si="111"/>
        <v>7084</v>
      </c>
      <c r="V231" s="84">
        <v>5060</v>
      </c>
      <c r="W231" s="84">
        <v>202.4</v>
      </c>
      <c r="X231" s="84">
        <f t="shared" si="112"/>
        <v>7084</v>
      </c>
      <c r="Y231" s="77">
        <f t="shared" si="113"/>
        <v>0</v>
      </c>
      <c r="Z231" s="78">
        <f t="shared" si="114"/>
        <v>0</v>
      </c>
    </row>
    <row r="232" spans="1:26" ht="13.5" customHeight="1" x14ac:dyDescent="0.25">
      <c r="A232" s="1" t="s">
        <v>210</v>
      </c>
      <c r="B232" s="2"/>
      <c r="C232" s="2"/>
      <c r="D232" s="3"/>
      <c r="E232" s="3"/>
      <c r="F232" s="3"/>
      <c r="G232" s="3"/>
      <c r="H232" s="3"/>
      <c r="I232" s="91"/>
      <c r="J232" s="14"/>
      <c r="K232" s="14"/>
      <c r="L232" s="14"/>
      <c r="M232" s="14"/>
      <c r="N232" s="14"/>
      <c r="O232" s="42"/>
      <c r="P232" s="50"/>
      <c r="Q232" s="50"/>
      <c r="R232" s="51"/>
      <c r="S232" s="52"/>
      <c r="T232" s="52"/>
      <c r="U232" s="52"/>
      <c r="V232" s="52"/>
      <c r="W232" s="52"/>
      <c r="X232" s="52"/>
      <c r="Y232" s="52"/>
      <c r="Z232" s="52"/>
    </row>
    <row r="233" spans="1:26" ht="13.5" customHeight="1" x14ac:dyDescent="0.25">
      <c r="A233" s="11">
        <v>198</v>
      </c>
      <c r="B233" s="4" t="s">
        <v>210</v>
      </c>
      <c r="C233" s="4" t="s">
        <v>214</v>
      </c>
      <c r="D233" s="4" t="s">
        <v>539</v>
      </c>
      <c r="E233" s="4" t="s">
        <v>19</v>
      </c>
      <c r="F233" s="30">
        <v>9</v>
      </c>
      <c r="G233" s="30" t="s">
        <v>590</v>
      </c>
      <c r="H233" s="32" t="s">
        <v>514</v>
      </c>
      <c r="I233" s="90"/>
      <c r="J233" s="40">
        <v>3600</v>
      </c>
      <c r="K233" s="16">
        <f t="shared" ref="K233:K244" si="117">J233/167</f>
        <v>21.556886227544911</v>
      </c>
      <c r="L233" s="17"/>
      <c r="M233" s="33">
        <v>0.3</v>
      </c>
      <c r="N233" s="17"/>
      <c r="O233" s="41">
        <f t="shared" ref="O233:O244" si="118">(K233+(K233*L233+K233*M233+K233*N233))*167</f>
        <v>4680</v>
      </c>
      <c r="P233" s="47"/>
      <c r="Q233" s="47"/>
      <c r="R233" s="48"/>
      <c r="S233" s="49">
        <f t="shared" ref="S233:S244" si="119">O233*P233+(O233*Q233*0.36)+(O233*R233*0.14)</f>
        <v>0</v>
      </c>
      <c r="T233" s="49">
        <f t="shared" ref="T233:T244" si="120">O233*RIGHT($T$1,3)</f>
        <v>1684.8</v>
      </c>
      <c r="U233" s="74">
        <f t="shared" ref="U233:U244" si="121">O233+S233+T233</f>
        <v>6364.8</v>
      </c>
      <c r="V233" s="84">
        <v>4140</v>
      </c>
      <c r="W233" s="84">
        <v>0</v>
      </c>
      <c r="X233" s="84">
        <f t="shared" ref="X233:X244" si="122">V233*RIGHT($T$1,3)+V233+W233</f>
        <v>5630.4</v>
      </c>
      <c r="Y233" s="77">
        <f t="shared" ref="Y233:Y244" si="123">U233-X233</f>
        <v>734.40000000000055</v>
      </c>
      <c r="Z233" s="78">
        <f t="shared" ref="Z233:Z244" si="124">(U233-X233)/X233</f>
        <v>0.13043478260869576</v>
      </c>
    </row>
    <row r="234" spans="1:26" ht="13.5" customHeight="1" x14ac:dyDescent="0.25">
      <c r="A234" s="11">
        <v>681</v>
      </c>
      <c r="B234" s="4" t="s">
        <v>210</v>
      </c>
      <c r="C234" s="4" t="s">
        <v>643</v>
      </c>
      <c r="D234" s="4" t="s">
        <v>539</v>
      </c>
      <c r="E234" s="4" t="s">
        <v>19</v>
      </c>
      <c r="F234" s="30">
        <v>9</v>
      </c>
      <c r="G234" s="30" t="s">
        <v>590</v>
      </c>
      <c r="H234" s="32" t="s">
        <v>514</v>
      </c>
      <c r="I234" s="90"/>
      <c r="J234" s="40">
        <v>3600</v>
      </c>
      <c r="K234" s="16">
        <f t="shared" si="117"/>
        <v>21.556886227544911</v>
      </c>
      <c r="L234" s="17"/>
      <c r="M234" s="17"/>
      <c r="N234" s="17"/>
      <c r="O234" s="41">
        <f t="shared" si="118"/>
        <v>3600</v>
      </c>
      <c r="P234" s="47"/>
      <c r="Q234" s="47"/>
      <c r="R234" s="48"/>
      <c r="S234" s="49">
        <f t="shared" si="119"/>
        <v>0</v>
      </c>
      <c r="T234" s="49">
        <f t="shared" si="120"/>
        <v>1296</v>
      </c>
      <c r="U234" s="74">
        <f t="shared" si="121"/>
        <v>4896</v>
      </c>
      <c r="V234" s="84">
        <v>3600</v>
      </c>
      <c r="W234" s="84">
        <v>0</v>
      </c>
      <c r="X234" s="84">
        <f t="shared" si="122"/>
        <v>4896</v>
      </c>
      <c r="Y234" s="77">
        <f t="shared" si="123"/>
        <v>0</v>
      </c>
      <c r="Z234" s="78">
        <f t="shared" si="124"/>
        <v>0</v>
      </c>
    </row>
    <row r="235" spans="1:26" ht="13.5" customHeight="1" x14ac:dyDescent="0.25">
      <c r="A235" s="11">
        <v>570</v>
      </c>
      <c r="B235" s="4" t="s">
        <v>210</v>
      </c>
      <c r="C235" s="4" t="s">
        <v>215</v>
      </c>
      <c r="D235" s="4" t="s">
        <v>539</v>
      </c>
      <c r="E235" s="4" t="s">
        <v>19</v>
      </c>
      <c r="F235" s="30">
        <v>9</v>
      </c>
      <c r="G235" s="30" t="s">
        <v>590</v>
      </c>
      <c r="H235" s="32" t="s">
        <v>514</v>
      </c>
      <c r="I235" s="90"/>
      <c r="J235" s="40">
        <v>3600</v>
      </c>
      <c r="K235" s="16">
        <f t="shared" si="117"/>
        <v>21.556886227544911</v>
      </c>
      <c r="L235" s="17"/>
      <c r="M235" s="33">
        <v>0.3</v>
      </c>
      <c r="N235" s="17"/>
      <c r="O235" s="41">
        <f t="shared" si="118"/>
        <v>4680</v>
      </c>
      <c r="P235" s="47"/>
      <c r="Q235" s="47"/>
      <c r="R235" s="48"/>
      <c r="S235" s="49">
        <f t="shared" si="119"/>
        <v>0</v>
      </c>
      <c r="T235" s="49">
        <f t="shared" si="120"/>
        <v>1684.8</v>
      </c>
      <c r="U235" s="74">
        <f t="shared" si="121"/>
        <v>6364.8</v>
      </c>
      <c r="V235" s="84">
        <v>4140</v>
      </c>
      <c r="W235" s="84">
        <v>0</v>
      </c>
      <c r="X235" s="84">
        <f t="shared" si="122"/>
        <v>5630.4</v>
      </c>
      <c r="Y235" s="77">
        <f t="shared" si="123"/>
        <v>734.40000000000055</v>
      </c>
      <c r="Z235" s="78">
        <f t="shared" si="124"/>
        <v>0.13043478260869576</v>
      </c>
    </row>
    <row r="236" spans="1:26" ht="13.5" customHeight="1" x14ac:dyDescent="0.25">
      <c r="A236" s="11">
        <v>647</v>
      </c>
      <c r="B236" s="4" t="s">
        <v>210</v>
      </c>
      <c r="C236" s="4" t="s">
        <v>467</v>
      </c>
      <c r="D236" s="4" t="s">
        <v>539</v>
      </c>
      <c r="E236" s="4" t="s">
        <v>19</v>
      </c>
      <c r="F236" s="30">
        <v>9</v>
      </c>
      <c r="G236" s="30" t="s">
        <v>590</v>
      </c>
      <c r="H236" s="32" t="s">
        <v>514</v>
      </c>
      <c r="I236" s="90"/>
      <c r="J236" s="40">
        <v>3600</v>
      </c>
      <c r="K236" s="16">
        <f t="shared" si="117"/>
        <v>21.556886227544911</v>
      </c>
      <c r="L236" s="17">
        <v>0.15</v>
      </c>
      <c r="M236" s="17"/>
      <c r="N236" s="17"/>
      <c r="O236" s="41">
        <f t="shared" si="118"/>
        <v>4140</v>
      </c>
      <c r="P236" s="47"/>
      <c r="Q236" s="47"/>
      <c r="R236" s="48"/>
      <c r="S236" s="49">
        <f t="shared" si="119"/>
        <v>0</v>
      </c>
      <c r="T236" s="49">
        <f t="shared" si="120"/>
        <v>1490.3999999999999</v>
      </c>
      <c r="U236" s="74">
        <f t="shared" si="121"/>
        <v>5630.4</v>
      </c>
      <c r="V236" s="84">
        <v>4140</v>
      </c>
      <c r="W236" s="84">
        <v>0</v>
      </c>
      <c r="X236" s="84">
        <f t="shared" si="122"/>
        <v>5630.4</v>
      </c>
      <c r="Y236" s="77">
        <f t="shared" si="123"/>
        <v>0</v>
      </c>
      <c r="Z236" s="78">
        <f t="shared" si="124"/>
        <v>0</v>
      </c>
    </row>
    <row r="237" spans="1:26" ht="13.5" customHeight="1" x14ac:dyDescent="0.25">
      <c r="A237" s="11">
        <v>1612</v>
      </c>
      <c r="B237" s="4" t="s">
        <v>210</v>
      </c>
      <c r="C237" s="4" t="s">
        <v>469</v>
      </c>
      <c r="D237" s="4" t="s">
        <v>539</v>
      </c>
      <c r="E237" s="4" t="s">
        <v>19</v>
      </c>
      <c r="F237" s="30">
        <v>9</v>
      </c>
      <c r="G237" s="30" t="s">
        <v>590</v>
      </c>
      <c r="H237" s="32" t="s">
        <v>514</v>
      </c>
      <c r="I237" s="90"/>
      <c r="J237" s="40">
        <v>3600</v>
      </c>
      <c r="K237" s="16">
        <f t="shared" si="117"/>
        <v>21.556886227544911</v>
      </c>
      <c r="L237" s="17">
        <v>0.15</v>
      </c>
      <c r="M237" s="17"/>
      <c r="N237" s="17"/>
      <c r="O237" s="41">
        <f t="shared" si="118"/>
        <v>4140</v>
      </c>
      <c r="P237" s="47"/>
      <c r="Q237" s="47"/>
      <c r="R237" s="48"/>
      <c r="S237" s="49">
        <f t="shared" si="119"/>
        <v>0</v>
      </c>
      <c r="T237" s="49">
        <f t="shared" si="120"/>
        <v>1490.3999999999999</v>
      </c>
      <c r="U237" s="74">
        <f t="shared" si="121"/>
        <v>5630.4</v>
      </c>
      <c r="V237" s="84">
        <v>4140</v>
      </c>
      <c r="W237" s="84">
        <v>0</v>
      </c>
      <c r="X237" s="84">
        <f t="shared" si="122"/>
        <v>5630.4</v>
      </c>
      <c r="Y237" s="77">
        <f t="shared" si="123"/>
        <v>0</v>
      </c>
      <c r="Z237" s="78">
        <f t="shared" si="124"/>
        <v>0</v>
      </c>
    </row>
    <row r="238" spans="1:26" ht="13.5" customHeight="1" x14ac:dyDescent="0.25">
      <c r="A238" s="11">
        <v>671</v>
      </c>
      <c r="B238" s="4" t="s">
        <v>210</v>
      </c>
      <c r="C238" s="4" t="s">
        <v>616</v>
      </c>
      <c r="D238" s="4" t="s">
        <v>539</v>
      </c>
      <c r="E238" s="4" t="s">
        <v>19</v>
      </c>
      <c r="F238" s="30">
        <v>9</v>
      </c>
      <c r="G238" s="30" t="s">
        <v>590</v>
      </c>
      <c r="H238" s="32" t="s">
        <v>514</v>
      </c>
      <c r="I238" s="90"/>
      <c r="J238" s="40">
        <v>3600</v>
      </c>
      <c r="K238" s="16">
        <f t="shared" si="117"/>
        <v>21.556886227544911</v>
      </c>
      <c r="L238" s="17"/>
      <c r="M238" s="17"/>
      <c r="N238" s="17"/>
      <c r="O238" s="41">
        <f t="shared" si="118"/>
        <v>3600</v>
      </c>
      <c r="P238" s="47"/>
      <c r="Q238" s="47"/>
      <c r="R238" s="48"/>
      <c r="S238" s="49">
        <f t="shared" si="119"/>
        <v>0</v>
      </c>
      <c r="T238" s="49">
        <f t="shared" si="120"/>
        <v>1296</v>
      </c>
      <c r="U238" s="74">
        <f t="shared" si="121"/>
        <v>4896</v>
      </c>
      <c r="V238" s="84">
        <v>3600</v>
      </c>
      <c r="W238" s="84">
        <v>0</v>
      </c>
      <c r="X238" s="84">
        <f t="shared" si="122"/>
        <v>4896</v>
      </c>
      <c r="Y238" s="77">
        <f t="shared" si="123"/>
        <v>0</v>
      </c>
      <c r="Z238" s="78">
        <f t="shared" si="124"/>
        <v>0</v>
      </c>
    </row>
    <row r="239" spans="1:26" ht="13.5" customHeight="1" x14ac:dyDescent="0.25">
      <c r="A239" s="11">
        <v>369</v>
      </c>
      <c r="B239" s="4" t="s">
        <v>210</v>
      </c>
      <c r="C239" s="4" t="s">
        <v>217</v>
      </c>
      <c r="D239" s="4" t="s">
        <v>539</v>
      </c>
      <c r="E239" s="4" t="s">
        <v>19</v>
      </c>
      <c r="F239" s="30">
        <v>9</v>
      </c>
      <c r="G239" s="30" t="s">
        <v>590</v>
      </c>
      <c r="H239" s="32" t="s">
        <v>514</v>
      </c>
      <c r="I239" s="90"/>
      <c r="J239" s="40">
        <v>3600</v>
      </c>
      <c r="K239" s="16">
        <f t="shared" si="117"/>
        <v>21.556886227544911</v>
      </c>
      <c r="L239" s="17">
        <v>0.15</v>
      </c>
      <c r="M239" s="17"/>
      <c r="N239" s="17"/>
      <c r="O239" s="41">
        <f t="shared" si="118"/>
        <v>4140</v>
      </c>
      <c r="P239" s="47"/>
      <c r="Q239" s="47"/>
      <c r="R239" s="48"/>
      <c r="S239" s="49">
        <f t="shared" si="119"/>
        <v>0</v>
      </c>
      <c r="T239" s="49">
        <f t="shared" si="120"/>
        <v>1490.3999999999999</v>
      </c>
      <c r="U239" s="74">
        <f t="shared" si="121"/>
        <v>5630.4</v>
      </c>
      <c r="V239" s="84">
        <v>4140</v>
      </c>
      <c r="W239" s="84">
        <v>0</v>
      </c>
      <c r="X239" s="84">
        <f t="shared" si="122"/>
        <v>5630.4</v>
      </c>
      <c r="Y239" s="77">
        <f t="shared" si="123"/>
        <v>0</v>
      </c>
      <c r="Z239" s="78">
        <f t="shared" si="124"/>
        <v>0</v>
      </c>
    </row>
    <row r="240" spans="1:26" ht="13.5" customHeight="1" x14ac:dyDescent="0.25">
      <c r="A240" s="11"/>
      <c r="B240" s="4" t="s">
        <v>210</v>
      </c>
      <c r="C240" s="4"/>
      <c r="D240" s="4" t="s">
        <v>554</v>
      </c>
      <c r="E240" s="4" t="s">
        <v>104</v>
      </c>
      <c r="F240" s="30">
        <v>9</v>
      </c>
      <c r="G240" s="30" t="s">
        <v>590</v>
      </c>
      <c r="H240" s="32" t="s">
        <v>514</v>
      </c>
      <c r="I240" s="90"/>
      <c r="J240" s="40">
        <v>3900</v>
      </c>
      <c r="K240" s="16">
        <f t="shared" si="117"/>
        <v>23.353293413173652</v>
      </c>
      <c r="L240" s="17"/>
      <c r="M240" s="17"/>
      <c r="N240" s="17"/>
      <c r="O240" s="41">
        <f t="shared" si="118"/>
        <v>3900</v>
      </c>
      <c r="P240" s="47"/>
      <c r="Q240" s="47"/>
      <c r="R240" s="48"/>
      <c r="S240" s="49">
        <f t="shared" si="119"/>
        <v>0</v>
      </c>
      <c r="T240" s="49">
        <f t="shared" si="120"/>
        <v>1404</v>
      </c>
      <c r="U240" s="74">
        <f t="shared" si="121"/>
        <v>5304</v>
      </c>
      <c r="V240" s="84">
        <v>3900</v>
      </c>
      <c r="W240" s="84">
        <v>0</v>
      </c>
      <c r="X240" s="84">
        <f t="shared" si="122"/>
        <v>5304</v>
      </c>
      <c r="Y240" s="77">
        <f t="shared" si="123"/>
        <v>0</v>
      </c>
      <c r="Z240" s="78">
        <f t="shared" si="124"/>
        <v>0</v>
      </c>
    </row>
    <row r="241" spans="1:26" ht="13.5" customHeight="1" x14ac:dyDescent="0.25">
      <c r="A241" s="11">
        <v>396</v>
      </c>
      <c r="B241" s="4" t="s">
        <v>210</v>
      </c>
      <c r="C241" s="4" t="s">
        <v>212</v>
      </c>
      <c r="D241" s="4" t="s">
        <v>554</v>
      </c>
      <c r="E241" s="4" t="s">
        <v>104</v>
      </c>
      <c r="F241" s="30">
        <v>9</v>
      </c>
      <c r="G241" s="30" t="s">
        <v>590</v>
      </c>
      <c r="H241" s="32" t="s">
        <v>514</v>
      </c>
      <c r="I241" s="90"/>
      <c r="J241" s="40">
        <v>3900</v>
      </c>
      <c r="K241" s="16">
        <f t="shared" si="117"/>
        <v>23.353293413173652</v>
      </c>
      <c r="L241" s="17"/>
      <c r="M241" s="33">
        <v>0.3</v>
      </c>
      <c r="N241" s="17"/>
      <c r="O241" s="41">
        <f t="shared" si="118"/>
        <v>5070</v>
      </c>
      <c r="P241" s="47"/>
      <c r="Q241" s="47"/>
      <c r="R241" s="48"/>
      <c r="S241" s="49">
        <f t="shared" si="119"/>
        <v>0</v>
      </c>
      <c r="T241" s="49">
        <f t="shared" si="120"/>
        <v>1825.2</v>
      </c>
      <c r="U241" s="74">
        <f t="shared" si="121"/>
        <v>6895.2</v>
      </c>
      <c r="V241" s="84">
        <v>4485</v>
      </c>
      <c r="W241" s="84">
        <v>0</v>
      </c>
      <c r="X241" s="84">
        <f t="shared" si="122"/>
        <v>6099.6</v>
      </c>
      <c r="Y241" s="77">
        <f t="shared" si="123"/>
        <v>795.59999999999945</v>
      </c>
      <c r="Z241" s="78">
        <f t="shared" si="124"/>
        <v>0.13043478260869557</v>
      </c>
    </row>
    <row r="242" spans="1:26" ht="13.5" customHeight="1" x14ac:dyDescent="0.25">
      <c r="A242" s="11">
        <v>21</v>
      </c>
      <c r="B242" s="4" t="s">
        <v>210</v>
      </c>
      <c r="C242" s="4" t="s">
        <v>213</v>
      </c>
      <c r="D242" s="4" t="s">
        <v>554</v>
      </c>
      <c r="E242" s="4" t="s">
        <v>104</v>
      </c>
      <c r="F242" s="30">
        <v>9</v>
      </c>
      <c r="G242" s="30" t="s">
        <v>590</v>
      </c>
      <c r="H242" s="32" t="s">
        <v>514</v>
      </c>
      <c r="I242" s="90"/>
      <c r="J242" s="40">
        <v>3900</v>
      </c>
      <c r="K242" s="16">
        <f t="shared" si="117"/>
        <v>23.353293413173652</v>
      </c>
      <c r="L242" s="17">
        <v>0.15</v>
      </c>
      <c r="M242" s="17"/>
      <c r="N242" s="17"/>
      <c r="O242" s="41">
        <f t="shared" si="118"/>
        <v>4485</v>
      </c>
      <c r="P242" s="47"/>
      <c r="Q242" s="47"/>
      <c r="R242" s="48"/>
      <c r="S242" s="49">
        <f t="shared" si="119"/>
        <v>0</v>
      </c>
      <c r="T242" s="49">
        <f t="shared" si="120"/>
        <v>1614.6</v>
      </c>
      <c r="U242" s="74">
        <f t="shared" si="121"/>
        <v>6099.6</v>
      </c>
      <c r="V242" s="84">
        <v>4485</v>
      </c>
      <c r="W242" s="84">
        <v>0</v>
      </c>
      <c r="X242" s="84">
        <f t="shared" si="122"/>
        <v>6099.6</v>
      </c>
      <c r="Y242" s="77">
        <f t="shared" si="123"/>
        <v>0</v>
      </c>
      <c r="Z242" s="78">
        <f t="shared" si="124"/>
        <v>0</v>
      </c>
    </row>
    <row r="243" spans="1:26" ht="13.5" customHeight="1" x14ac:dyDescent="0.25">
      <c r="A243" s="11">
        <v>408</v>
      </c>
      <c r="B243" s="4" t="s">
        <v>210</v>
      </c>
      <c r="C243" s="4" t="s">
        <v>211</v>
      </c>
      <c r="D243" s="4" t="s">
        <v>554</v>
      </c>
      <c r="E243" s="4" t="s">
        <v>104</v>
      </c>
      <c r="F243" s="30">
        <v>9</v>
      </c>
      <c r="G243" s="30" t="s">
        <v>590</v>
      </c>
      <c r="H243" s="32" t="s">
        <v>514</v>
      </c>
      <c r="I243" s="90"/>
      <c r="J243" s="40">
        <v>3900</v>
      </c>
      <c r="K243" s="16">
        <f t="shared" si="117"/>
        <v>23.353293413173652</v>
      </c>
      <c r="L243" s="17"/>
      <c r="M243" s="17">
        <v>0.3</v>
      </c>
      <c r="N243" s="17"/>
      <c r="O243" s="41">
        <f t="shared" si="118"/>
        <v>5070</v>
      </c>
      <c r="P243" s="47"/>
      <c r="Q243" s="47"/>
      <c r="R243" s="48"/>
      <c r="S243" s="49">
        <f t="shared" si="119"/>
        <v>0</v>
      </c>
      <c r="T243" s="49">
        <f t="shared" si="120"/>
        <v>1825.2</v>
      </c>
      <c r="U243" s="74">
        <f t="shared" si="121"/>
        <v>6895.2</v>
      </c>
      <c r="V243" s="84">
        <v>5070</v>
      </c>
      <c r="W243" s="84">
        <v>0</v>
      </c>
      <c r="X243" s="84">
        <f t="shared" si="122"/>
        <v>6895.2</v>
      </c>
      <c r="Y243" s="77">
        <f t="shared" si="123"/>
        <v>0</v>
      </c>
      <c r="Z243" s="78">
        <f t="shared" si="124"/>
        <v>0</v>
      </c>
    </row>
    <row r="244" spans="1:26" ht="13.5" customHeight="1" x14ac:dyDescent="0.25">
      <c r="A244" s="11">
        <v>428</v>
      </c>
      <c r="B244" s="4" t="s">
        <v>210</v>
      </c>
      <c r="C244" s="4" t="s">
        <v>468</v>
      </c>
      <c r="D244" s="4" t="s">
        <v>554</v>
      </c>
      <c r="E244" s="4" t="s">
        <v>104</v>
      </c>
      <c r="F244" s="30">
        <v>9</v>
      </c>
      <c r="G244" s="30" t="s">
        <v>590</v>
      </c>
      <c r="H244" s="32" t="s">
        <v>514</v>
      </c>
      <c r="I244" s="90"/>
      <c r="J244" s="40">
        <v>3900</v>
      </c>
      <c r="K244" s="16">
        <f t="shared" si="117"/>
        <v>23.353293413173652</v>
      </c>
      <c r="L244" s="17">
        <v>0.15</v>
      </c>
      <c r="M244" s="17"/>
      <c r="N244" s="17"/>
      <c r="O244" s="41">
        <f t="shared" si="118"/>
        <v>4485</v>
      </c>
      <c r="P244" s="47"/>
      <c r="Q244" s="47"/>
      <c r="R244" s="48"/>
      <c r="S244" s="49">
        <f t="shared" si="119"/>
        <v>0</v>
      </c>
      <c r="T244" s="49">
        <f t="shared" si="120"/>
        <v>1614.6</v>
      </c>
      <c r="U244" s="74">
        <f t="shared" si="121"/>
        <v>6099.6</v>
      </c>
      <c r="V244" s="84">
        <v>4485</v>
      </c>
      <c r="W244" s="84">
        <v>0</v>
      </c>
      <c r="X244" s="84">
        <f t="shared" si="122"/>
        <v>6099.6</v>
      </c>
      <c r="Y244" s="77">
        <f t="shared" si="123"/>
        <v>0</v>
      </c>
      <c r="Z244" s="78">
        <f t="shared" si="124"/>
        <v>0</v>
      </c>
    </row>
    <row r="245" spans="1:26" ht="13.5" customHeight="1" x14ac:dyDescent="0.25">
      <c r="A245" s="1" t="s">
        <v>218</v>
      </c>
      <c r="B245" s="2"/>
      <c r="C245" s="2"/>
      <c r="D245" s="3"/>
      <c r="E245" s="3"/>
      <c r="F245" s="3"/>
      <c r="G245" s="3"/>
      <c r="H245" s="3"/>
      <c r="I245" s="91"/>
      <c r="J245" s="14"/>
      <c r="K245" s="14"/>
      <c r="L245" s="14"/>
      <c r="M245" s="14"/>
      <c r="N245" s="14"/>
      <c r="O245" s="42"/>
      <c r="P245" s="50"/>
      <c r="Q245" s="50"/>
      <c r="R245" s="51"/>
      <c r="S245" s="52"/>
      <c r="T245" s="52"/>
      <c r="U245" s="52"/>
      <c r="V245" s="52"/>
      <c r="W245" s="52"/>
      <c r="X245" s="52"/>
      <c r="Y245" s="52"/>
      <c r="Z245" s="52"/>
    </row>
    <row r="246" spans="1:26" ht="13.5" customHeight="1" x14ac:dyDescent="0.25">
      <c r="A246" s="11">
        <v>1101</v>
      </c>
      <c r="B246" s="4" t="s">
        <v>218</v>
      </c>
      <c r="C246" s="4" t="s">
        <v>219</v>
      </c>
      <c r="D246" s="4" t="s">
        <v>557</v>
      </c>
      <c r="E246" s="4" t="s">
        <v>556</v>
      </c>
      <c r="F246" s="30">
        <v>12</v>
      </c>
      <c r="G246" s="30" t="s">
        <v>593</v>
      </c>
      <c r="H246" s="32" t="s">
        <v>514</v>
      </c>
      <c r="I246" s="90"/>
      <c r="J246" s="40">
        <v>5200</v>
      </c>
      <c r="K246" s="13">
        <f t="shared" ref="K246:K251" si="125">IF(F246=8,J246/2,J246)</f>
        <v>5200</v>
      </c>
      <c r="L246" s="17">
        <v>0.15</v>
      </c>
      <c r="M246" s="17"/>
      <c r="N246" s="17"/>
      <c r="O246" s="41">
        <f t="shared" ref="O246:O251" si="126">K246+(K246*L246+K246*M246+K246*N246)</f>
        <v>5980</v>
      </c>
      <c r="P246" s="47"/>
      <c r="Q246" s="47"/>
      <c r="R246" s="48"/>
      <c r="S246" s="49">
        <f t="shared" ref="S246:S251" si="127">O246*P246+(O246*Q246*0.36)+(O246*R246*0.14)</f>
        <v>0</v>
      </c>
      <c r="T246" s="49">
        <f t="shared" ref="T246:T251" si="128">O246*RIGHT($T$1,3)</f>
        <v>2152.7999999999997</v>
      </c>
      <c r="U246" s="74">
        <f t="shared" ref="U246:U251" si="129">O246+S246+T246</f>
        <v>8132.7999999999993</v>
      </c>
      <c r="V246" s="84">
        <v>5980</v>
      </c>
      <c r="W246" s="84">
        <v>0</v>
      </c>
      <c r="X246" s="84">
        <f t="shared" ref="X246:X251" si="130">V246*RIGHT($T$1,3)+V246+W246</f>
        <v>8132.7999999999993</v>
      </c>
      <c r="Y246" s="77">
        <f t="shared" ref="Y246:Y251" si="131">U246-X246</f>
        <v>0</v>
      </c>
      <c r="Z246" s="78">
        <f t="shared" ref="Z246:Z251" si="132">(U246-X246)/X246</f>
        <v>0</v>
      </c>
    </row>
    <row r="247" spans="1:26" ht="13.5" customHeight="1" x14ac:dyDescent="0.25">
      <c r="A247" s="11">
        <v>2242</v>
      </c>
      <c r="B247" s="4" t="s">
        <v>218</v>
      </c>
      <c r="C247" s="4" t="s">
        <v>220</v>
      </c>
      <c r="D247" s="4" t="s">
        <v>529</v>
      </c>
      <c r="E247" s="4" t="s">
        <v>105</v>
      </c>
      <c r="F247" s="30">
        <v>9</v>
      </c>
      <c r="G247" s="30" t="s">
        <v>593</v>
      </c>
      <c r="H247" s="32" t="s">
        <v>514</v>
      </c>
      <c r="I247" s="90"/>
      <c r="J247" s="40">
        <v>3600</v>
      </c>
      <c r="K247" s="13">
        <f t="shared" si="125"/>
        <v>3600</v>
      </c>
      <c r="L247" s="17">
        <v>0.15</v>
      </c>
      <c r="M247" s="17"/>
      <c r="N247" s="17"/>
      <c r="O247" s="41">
        <f t="shared" si="126"/>
        <v>4140</v>
      </c>
      <c r="P247" s="47"/>
      <c r="Q247" s="47"/>
      <c r="R247" s="48"/>
      <c r="S247" s="49">
        <f t="shared" si="127"/>
        <v>0</v>
      </c>
      <c r="T247" s="49">
        <f t="shared" si="128"/>
        <v>1490.3999999999999</v>
      </c>
      <c r="U247" s="74">
        <f t="shared" si="129"/>
        <v>5630.4</v>
      </c>
      <c r="V247" s="84">
        <v>4140</v>
      </c>
      <c r="W247" s="84">
        <v>0</v>
      </c>
      <c r="X247" s="84">
        <f t="shared" si="130"/>
        <v>5630.4</v>
      </c>
      <c r="Y247" s="77">
        <f t="shared" si="131"/>
        <v>0</v>
      </c>
      <c r="Z247" s="78">
        <f t="shared" si="132"/>
        <v>0</v>
      </c>
    </row>
    <row r="248" spans="1:26" ht="13.5" customHeight="1" x14ac:dyDescent="0.25">
      <c r="A248" s="11">
        <v>633</v>
      </c>
      <c r="B248" s="4" t="s">
        <v>218</v>
      </c>
      <c r="C248" s="4" t="s">
        <v>470</v>
      </c>
      <c r="D248" s="4" t="s">
        <v>557</v>
      </c>
      <c r="E248" s="4" t="s">
        <v>16</v>
      </c>
      <c r="F248" s="30">
        <v>9</v>
      </c>
      <c r="G248" s="30" t="s">
        <v>593</v>
      </c>
      <c r="H248" s="32" t="s">
        <v>514</v>
      </c>
      <c r="I248" s="90"/>
      <c r="J248" s="40">
        <v>3600</v>
      </c>
      <c r="K248" s="13">
        <f t="shared" si="125"/>
        <v>3600</v>
      </c>
      <c r="L248" s="17">
        <v>0.15</v>
      </c>
      <c r="M248" s="17"/>
      <c r="N248" s="17"/>
      <c r="O248" s="41">
        <f t="shared" si="126"/>
        <v>4140</v>
      </c>
      <c r="P248" s="47"/>
      <c r="Q248" s="47"/>
      <c r="R248" s="48"/>
      <c r="S248" s="49">
        <f t="shared" si="127"/>
        <v>0</v>
      </c>
      <c r="T248" s="49">
        <f t="shared" si="128"/>
        <v>1490.3999999999999</v>
      </c>
      <c r="U248" s="74">
        <f t="shared" si="129"/>
        <v>5630.4</v>
      </c>
      <c r="V248" s="84">
        <v>4140</v>
      </c>
      <c r="W248" s="84">
        <v>0</v>
      </c>
      <c r="X248" s="84">
        <f t="shared" si="130"/>
        <v>5630.4</v>
      </c>
      <c r="Y248" s="77">
        <f t="shared" si="131"/>
        <v>0</v>
      </c>
      <c r="Z248" s="78">
        <f t="shared" si="132"/>
        <v>0</v>
      </c>
    </row>
    <row r="249" spans="1:26" ht="13.5" customHeight="1" x14ac:dyDescent="0.25">
      <c r="A249" s="11">
        <v>1106</v>
      </c>
      <c r="B249" s="4" t="s">
        <v>218</v>
      </c>
      <c r="C249" s="4" t="s">
        <v>221</v>
      </c>
      <c r="D249" s="4" t="s">
        <v>557</v>
      </c>
      <c r="E249" s="4" t="s">
        <v>16</v>
      </c>
      <c r="F249" s="30">
        <v>9</v>
      </c>
      <c r="G249" s="30" t="s">
        <v>593</v>
      </c>
      <c r="H249" s="32" t="s">
        <v>514</v>
      </c>
      <c r="I249" s="90"/>
      <c r="J249" s="40">
        <v>3600</v>
      </c>
      <c r="K249" s="13">
        <f t="shared" si="125"/>
        <v>3600</v>
      </c>
      <c r="L249" s="17">
        <v>0.15</v>
      </c>
      <c r="M249" s="17"/>
      <c r="N249" s="17"/>
      <c r="O249" s="41">
        <f t="shared" si="126"/>
        <v>4140</v>
      </c>
      <c r="P249" s="47"/>
      <c r="Q249" s="47"/>
      <c r="R249" s="48"/>
      <c r="S249" s="49">
        <f t="shared" si="127"/>
        <v>0</v>
      </c>
      <c r="T249" s="49">
        <f t="shared" si="128"/>
        <v>1490.3999999999999</v>
      </c>
      <c r="U249" s="74">
        <f t="shared" si="129"/>
        <v>5630.4</v>
      </c>
      <c r="V249" s="84">
        <v>4140</v>
      </c>
      <c r="W249" s="84">
        <v>0</v>
      </c>
      <c r="X249" s="84">
        <f t="shared" si="130"/>
        <v>5630.4</v>
      </c>
      <c r="Y249" s="77">
        <f t="shared" si="131"/>
        <v>0</v>
      </c>
      <c r="Z249" s="78">
        <f t="shared" si="132"/>
        <v>0</v>
      </c>
    </row>
    <row r="250" spans="1:26" ht="13.5" customHeight="1" x14ac:dyDescent="0.25">
      <c r="A250" s="11"/>
      <c r="B250" s="4" t="s">
        <v>218</v>
      </c>
      <c r="C250" s="4"/>
      <c r="D250" s="4"/>
      <c r="E250" s="4" t="s">
        <v>586</v>
      </c>
      <c r="F250" s="30">
        <v>9</v>
      </c>
      <c r="G250" s="30" t="s">
        <v>593</v>
      </c>
      <c r="H250" s="32" t="s">
        <v>514</v>
      </c>
      <c r="I250" s="90"/>
      <c r="J250" s="40">
        <v>3600</v>
      </c>
      <c r="K250" s="13">
        <f t="shared" si="125"/>
        <v>3600</v>
      </c>
      <c r="L250" s="17"/>
      <c r="M250" s="17"/>
      <c r="N250" s="17"/>
      <c r="O250" s="41">
        <f t="shared" si="126"/>
        <v>3600</v>
      </c>
      <c r="P250" s="47"/>
      <c r="Q250" s="47"/>
      <c r="R250" s="48"/>
      <c r="S250" s="49">
        <f t="shared" si="127"/>
        <v>0</v>
      </c>
      <c r="T250" s="49">
        <f t="shared" si="128"/>
        <v>1296</v>
      </c>
      <c r="U250" s="74">
        <f t="shared" si="129"/>
        <v>4896</v>
      </c>
      <c r="V250" s="84">
        <v>3600</v>
      </c>
      <c r="W250" s="84">
        <v>0</v>
      </c>
      <c r="X250" s="84">
        <f t="shared" si="130"/>
        <v>4896</v>
      </c>
      <c r="Y250" s="77">
        <f t="shared" si="131"/>
        <v>0</v>
      </c>
      <c r="Z250" s="78">
        <f t="shared" si="132"/>
        <v>0</v>
      </c>
    </row>
    <row r="251" spans="1:26" ht="13.5" customHeight="1" x14ac:dyDescent="0.25">
      <c r="A251" s="11">
        <v>1702</v>
      </c>
      <c r="B251" s="4" t="s">
        <v>218</v>
      </c>
      <c r="C251" s="4" t="s">
        <v>222</v>
      </c>
      <c r="D251" s="4" t="s">
        <v>539</v>
      </c>
      <c r="E251" s="4" t="s">
        <v>31</v>
      </c>
      <c r="F251" s="30">
        <v>9</v>
      </c>
      <c r="G251" s="30" t="s">
        <v>590</v>
      </c>
      <c r="H251" s="32" t="s">
        <v>514</v>
      </c>
      <c r="I251" s="90"/>
      <c r="J251" s="40">
        <v>3600</v>
      </c>
      <c r="K251" s="13">
        <f t="shared" si="125"/>
        <v>3600</v>
      </c>
      <c r="L251" s="17">
        <v>0.15</v>
      </c>
      <c r="M251" s="17"/>
      <c r="N251" s="17"/>
      <c r="O251" s="41">
        <f t="shared" si="126"/>
        <v>4140</v>
      </c>
      <c r="P251" s="47"/>
      <c r="Q251" s="47"/>
      <c r="R251" s="48"/>
      <c r="S251" s="49">
        <f t="shared" si="127"/>
        <v>0</v>
      </c>
      <c r="T251" s="49">
        <f t="shared" si="128"/>
        <v>1490.3999999999999</v>
      </c>
      <c r="U251" s="74">
        <f t="shared" si="129"/>
        <v>5630.4</v>
      </c>
      <c r="V251" s="84">
        <v>4140</v>
      </c>
      <c r="W251" s="84">
        <v>0</v>
      </c>
      <c r="X251" s="84">
        <f t="shared" si="130"/>
        <v>5630.4</v>
      </c>
      <c r="Y251" s="77">
        <f t="shared" si="131"/>
        <v>0</v>
      </c>
      <c r="Z251" s="78">
        <f t="shared" si="132"/>
        <v>0</v>
      </c>
    </row>
    <row r="252" spans="1:26" ht="13.5" customHeight="1" x14ac:dyDescent="0.25">
      <c r="A252" s="1" t="s">
        <v>223</v>
      </c>
      <c r="B252" s="2"/>
      <c r="C252" s="2"/>
      <c r="D252" s="3"/>
      <c r="E252" s="3"/>
      <c r="F252" s="3"/>
      <c r="G252" s="3"/>
      <c r="H252" s="3"/>
      <c r="I252" s="91"/>
      <c r="J252" s="14"/>
      <c r="K252" s="14"/>
      <c r="L252" s="14"/>
      <c r="M252" s="14"/>
      <c r="N252" s="14"/>
      <c r="O252" s="42"/>
      <c r="P252" s="50"/>
      <c r="Q252" s="50"/>
      <c r="R252" s="51"/>
      <c r="S252" s="52"/>
      <c r="T252" s="52"/>
      <c r="U252" s="52"/>
      <c r="V252" s="52"/>
      <c r="W252" s="52"/>
      <c r="X252" s="52"/>
      <c r="Y252" s="52"/>
      <c r="Z252" s="52"/>
    </row>
    <row r="253" spans="1:26" ht="13.5" customHeight="1" x14ac:dyDescent="0.25">
      <c r="A253" s="11">
        <v>1304</v>
      </c>
      <c r="B253" s="4" t="s">
        <v>223</v>
      </c>
      <c r="C253" s="4" t="s">
        <v>224</v>
      </c>
      <c r="D253" s="4" t="s">
        <v>558</v>
      </c>
      <c r="E253" s="4" t="s">
        <v>4</v>
      </c>
      <c r="F253" s="37">
        <v>13</v>
      </c>
      <c r="G253" s="30" t="s">
        <v>590</v>
      </c>
      <c r="H253" s="32" t="s">
        <v>512</v>
      </c>
      <c r="I253" s="90"/>
      <c r="J253" s="40">
        <v>6800</v>
      </c>
      <c r="K253" s="13">
        <f>IF(F253=8,J253/2,J253)</f>
        <v>6800</v>
      </c>
      <c r="L253" s="17"/>
      <c r="M253" s="17">
        <v>0.3</v>
      </c>
      <c r="N253" s="17"/>
      <c r="O253" s="41">
        <f>K253+(K253*L253+K253*M253+K253*N253)</f>
        <v>8840</v>
      </c>
      <c r="P253" s="47"/>
      <c r="Q253" s="47"/>
      <c r="R253" s="48"/>
      <c r="S253" s="49">
        <f>O253*P253+(O253*Q253*0.36)+(O253*R253*0.14)</f>
        <v>0</v>
      </c>
      <c r="T253" s="49">
        <f>O253*RIGHT($T$1,3)</f>
        <v>3182.4</v>
      </c>
      <c r="U253" s="74">
        <f>O253+S253+T253</f>
        <v>12022.4</v>
      </c>
      <c r="V253" s="84">
        <v>8840</v>
      </c>
      <c r="W253" s="84">
        <v>0</v>
      </c>
      <c r="X253" s="84">
        <f>V253*RIGHT($T$1,3)+V253+W253</f>
        <v>12022.4</v>
      </c>
      <c r="Y253" s="77">
        <f>U253-X253</f>
        <v>0</v>
      </c>
      <c r="Z253" s="78">
        <f>(U253-X253)/X253</f>
        <v>0</v>
      </c>
    </row>
    <row r="254" spans="1:26" ht="13.5" customHeight="1" x14ac:dyDescent="0.25">
      <c r="A254" s="11">
        <v>1302</v>
      </c>
      <c r="B254" s="4" t="s">
        <v>223</v>
      </c>
      <c r="C254" s="4" t="s">
        <v>225</v>
      </c>
      <c r="D254" s="4" t="s">
        <v>559</v>
      </c>
      <c r="E254" s="4" t="s">
        <v>97</v>
      </c>
      <c r="F254" s="30">
        <v>11</v>
      </c>
      <c r="G254" s="30" t="s">
        <v>590</v>
      </c>
      <c r="H254" s="32" t="s">
        <v>514</v>
      </c>
      <c r="I254" s="90"/>
      <c r="J254" s="40">
        <v>5200</v>
      </c>
      <c r="K254" s="13">
        <f>IF(F254=8,J254/2,J254)</f>
        <v>5200</v>
      </c>
      <c r="L254" s="17"/>
      <c r="M254" s="33">
        <v>0.3</v>
      </c>
      <c r="N254" s="17"/>
      <c r="O254" s="41">
        <f>K254+(K254*L254+K254*M254+K254*N254)</f>
        <v>6760</v>
      </c>
      <c r="P254" s="53">
        <v>0.04</v>
      </c>
      <c r="Q254" s="47"/>
      <c r="R254" s="48"/>
      <c r="S254" s="49">
        <f>O254*P254+(O254*Q254*0.36)+(O254*R254*0.14)</f>
        <v>270.39999999999998</v>
      </c>
      <c r="T254" s="49">
        <f>O254*RIGHT($T$1,3)</f>
        <v>2433.6</v>
      </c>
      <c r="U254" s="74">
        <f>O254+S254+T254</f>
        <v>9464</v>
      </c>
      <c r="V254" s="84">
        <v>6760</v>
      </c>
      <c r="W254" s="84">
        <v>270.39999999999998</v>
      </c>
      <c r="X254" s="84">
        <f>V254*RIGHT($T$1,3)+V254+W254</f>
        <v>9464</v>
      </c>
      <c r="Y254" s="77">
        <f>U254-X254</f>
        <v>0</v>
      </c>
      <c r="Z254" s="78">
        <f>(U254-X254)/X254</f>
        <v>0</v>
      </c>
    </row>
    <row r="255" spans="1:26" s="12" customFormat="1" ht="13.5" customHeight="1" x14ac:dyDescent="0.25">
      <c r="A255" s="11">
        <v>597</v>
      </c>
      <c r="B255" s="4" t="s">
        <v>223</v>
      </c>
      <c r="C255" s="4" t="s">
        <v>226</v>
      </c>
      <c r="D255" s="4" t="s">
        <v>560</v>
      </c>
      <c r="E255" s="4" t="s">
        <v>17</v>
      </c>
      <c r="F255" s="30">
        <v>10</v>
      </c>
      <c r="G255" s="30" t="s">
        <v>590</v>
      </c>
      <c r="H255" s="32" t="s">
        <v>514</v>
      </c>
      <c r="I255" s="90"/>
      <c r="J255" s="40">
        <v>4000</v>
      </c>
      <c r="K255" s="16">
        <f>J255/167</f>
        <v>23.952095808383234</v>
      </c>
      <c r="L255" s="17"/>
      <c r="M255" s="17">
        <v>0.3</v>
      </c>
      <c r="N255" s="17"/>
      <c r="O255" s="41">
        <f>(K255+(K255*L255+K255*M255+K255*N255))*167</f>
        <v>5200</v>
      </c>
      <c r="P255" s="53">
        <v>0.04</v>
      </c>
      <c r="Q255" s="53"/>
      <c r="R255" s="54"/>
      <c r="S255" s="49">
        <f>O255*P255+(O255*Q255*0.36)+(O255*R255*0.14)</f>
        <v>208</v>
      </c>
      <c r="T255" s="49">
        <f>O255*RIGHT($T$1,3)</f>
        <v>1872</v>
      </c>
      <c r="U255" s="74">
        <f>O255+S255+T255</f>
        <v>7280</v>
      </c>
      <c r="V255" s="84">
        <v>5200</v>
      </c>
      <c r="W255" s="84">
        <v>208</v>
      </c>
      <c r="X255" s="84">
        <f>V255*RIGHT($T$1,3)+V255+W255</f>
        <v>7280</v>
      </c>
      <c r="Y255" s="77">
        <f>U255-X255</f>
        <v>0</v>
      </c>
      <c r="Z255" s="78">
        <f>(U255-X255)/X255</f>
        <v>0</v>
      </c>
    </row>
    <row r="256" spans="1:26" s="12" customFormat="1" ht="13.5" customHeight="1" x14ac:dyDescent="0.25">
      <c r="A256" s="11">
        <v>1305</v>
      </c>
      <c r="B256" s="4" t="s">
        <v>223</v>
      </c>
      <c r="C256" s="4" t="s">
        <v>227</v>
      </c>
      <c r="D256" s="4" t="s">
        <v>560</v>
      </c>
      <c r="E256" s="4" t="s">
        <v>17</v>
      </c>
      <c r="F256" s="30">
        <v>10</v>
      </c>
      <c r="G256" s="30" t="s">
        <v>590</v>
      </c>
      <c r="H256" s="32" t="s">
        <v>514</v>
      </c>
      <c r="I256" s="90"/>
      <c r="J256" s="40">
        <v>4000</v>
      </c>
      <c r="K256" s="16">
        <f>J256/167</f>
        <v>23.952095808383234</v>
      </c>
      <c r="L256" s="17"/>
      <c r="M256" s="17">
        <v>0.3</v>
      </c>
      <c r="N256" s="17"/>
      <c r="O256" s="41">
        <f>(K256+(K256*L256+K256*M256+K256*N256))*167</f>
        <v>5200</v>
      </c>
      <c r="P256" s="53">
        <v>0.04</v>
      </c>
      <c r="Q256" s="53"/>
      <c r="R256" s="54"/>
      <c r="S256" s="49">
        <f>O256*P256+(O256*Q256*0.36)+(O256*R256*0.14)</f>
        <v>208</v>
      </c>
      <c r="T256" s="49">
        <f>O256*RIGHT($T$1,3)</f>
        <v>1872</v>
      </c>
      <c r="U256" s="74">
        <f>O256+S256+T256</f>
        <v>7280</v>
      </c>
      <c r="V256" s="84">
        <v>5200</v>
      </c>
      <c r="W256" s="84">
        <v>208</v>
      </c>
      <c r="X256" s="84">
        <f>V256*RIGHT($T$1,3)+V256+W256</f>
        <v>7280</v>
      </c>
      <c r="Y256" s="77">
        <f>U256-X256</f>
        <v>0</v>
      </c>
      <c r="Z256" s="78">
        <f>(U256-X256)/X256</f>
        <v>0</v>
      </c>
    </row>
    <row r="257" spans="1:26" ht="13.5" customHeight="1" x14ac:dyDescent="0.25">
      <c r="A257" s="1" t="s">
        <v>228</v>
      </c>
      <c r="B257" s="2"/>
      <c r="C257" s="2"/>
      <c r="D257" s="3"/>
      <c r="E257" s="3"/>
      <c r="F257" s="3"/>
      <c r="G257" s="3"/>
      <c r="H257" s="3"/>
      <c r="I257" s="91"/>
      <c r="J257" s="14"/>
      <c r="K257" s="14"/>
      <c r="L257" s="14"/>
      <c r="M257" s="14"/>
      <c r="N257" s="14"/>
      <c r="O257" s="42"/>
      <c r="P257" s="50"/>
      <c r="Q257" s="50"/>
      <c r="R257" s="51"/>
      <c r="S257" s="52"/>
      <c r="T257" s="52"/>
      <c r="U257" s="52"/>
      <c r="V257" s="52"/>
      <c r="W257" s="52"/>
      <c r="X257" s="52"/>
      <c r="Y257" s="52"/>
      <c r="Z257" s="52"/>
    </row>
    <row r="258" spans="1:26" ht="13.5" customHeight="1" x14ac:dyDescent="0.25">
      <c r="A258" s="11">
        <v>608</v>
      </c>
      <c r="B258" s="4" t="s">
        <v>228</v>
      </c>
      <c r="C258" s="4" t="s">
        <v>229</v>
      </c>
      <c r="D258" s="4" t="s">
        <v>523</v>
      </c>
      <c r="E258" s="4" t="s">
        <v>4</v>
      </c>
      <c r="F258" s="30">
        <v>14</v>
      </c>
      <c r="G258" s="30" t="s">
        <v>590</v>
      </c>
      <c r="H258" s="32" t="s">
        <v>512</v>
      </c>
      <c r="I258" s="90"/>
      <c r="J258" s="40">
        <v>7200</v>
      </c>
      <c r="K258" s="13">
        <f>IF(F258=8,J258/2,J258)</f>
        <v>7200</v>
      </c>
      <c r="L258" s="17"/>
      <c r="M258" s="81">
        <v>0.3</v>
      </c>
      <c r="N258" s="17"/>
      <c r="O258" s="41">
        <f>K258+(K258*L258+K258*M258+K258*N258)</f>
        <v>9360</v>
      </c>
      <c r="P258" s="47"/>
      <c r="Q258" s="47"/>
      <c r="R258" s="48"/>
      <c r="S258" s="49">
        <f t="shared" ref="S258:S273" si="133">O258*P258+(O258*Q258*0.36)+(O258*R258*0.14)</f>
        <v>0</v>
      </c>
      <c r="T258" s="49">
        <f t="shared" ref="T258:T269" si="134">O258*RIGHT($T$1,3)</f>
        <v>3369.6</v>
      </c>
      <c r="U258" s="74">
        <f t="shared" ref="U258:U273" si="135">O258+S258+T258</f>
        <v>12729.6</v>
      </c>
      <c r="V258" s="84">
        <v>10080</v>
      </c>
      <c r="W258" s="84">
        <v>0</v>
      </c>
      <c r="X258" s="84">
        <f t="shared" ref="X258:X269" si="136">V258*RIGHT($T$1,3)+V258+W258</f>
        <v>13708.8</v>
      </c>
      <c r="Y258" s="77">
        <f t="shared" ref="Y258:Y273" si="137">U258-X258</f>
        <v>-979.19999999999891</v>
      </c>
      <c r="Z258" s="82">
        <f t="shared" ref="Z258:Z273" si="138">(U258-X258)/X258</f>
        <v>-7.1428571428571355E-2</v>
      </c>
    </row>
    <row r="259" spans="1:26" ht="13.5" customHeight="1" x14ac:dyDescent="0.25">
      <c r="A259" s="11">
        <v>602</v>
      </c>
      <c r="B259" s="4" t="s">
        <v>228</v>
      </c>
      <c r="C259" s="4" t="s">
        <v>234</v>
      </c>
      <c r="D259" s="4" t="s">
        <v>560</v>
      </c>
      <c r="E259" s="4" t="s">
        <v>42</v>
      </c>
      <c r="F259" s="30">
        <v>11</v>
      </c>
      <c r="G259" s="30" t="s">
        <v>590</v>
      </c>
      <c r="H259" s="32" t="s">
        <v>514</v>
      </c>
      <c r="I259" s="90"/>
      <c r="J259" s="40">
        <v>5500</v>
      </c>
      <c r="K259" s="13">
        <f>IF(F259=8,J259/2,J259)</f>
        <v>5500</v>
      </c>
      <c r="L259" s="33">
        <v>0.15</v>
      </c>
      <c r="M259" s="17"/>
      <c r="N259" s="17"/>
      <c r="O259" s="41">
        <f>K259+(K259*L259+K259*M259+K259*N259)</f>
        <v>6325</v>
      </c>
      <c r="P259" s="47"/>
      <c r="Q259" s="47"/>
      <c r="R259" s="48"/>
      <c r="S259" s="49">
        <f t="shared" si="133"/>
        <v>0</v>
      </c>
      <c r="T259" s="49">
        <f t="shared" si="134"/>
        <v>2277</v>
      </c>
      <c r="U259" s="74">
        <f t="shared" si="135"/>
        <v>8602</v>
      </c>
      <c r="V259" s="84">
        <v>7150</v>
      </c>
      <c r="W259" s="84">
        <v>0</v>
      </c>
      <c r="X259" s="84">
        <f t="shared" si="136"/>
        <v>9724</v>
      </c>
      <c r="Y259" s="77">
        <f t="shared" si="137"/>
        <v>-1122</v>
      </c>
      <c r="Z259" s="82">
        <f t="shared" si="138"/>
        <v>-0.11538461538461539</v>
      </c>
    </row>
    <row r="260" spans="1:26" ht="13.5" customHeight="1" x14ac:dyDescent="0.25">
      <c r="A260" s="11">
        <v>357</v>
      </c>
      <c r="B260" s="4" t="s">
        <v>228</v>
      </c>
      <c r="C260" s="4" t="s">
        <v>232</v>
      </c>
      <c r="D260" s="4" t="s">
        <v>560</v>
      </c>
      <c r="E260" s="4" t="s">
        <v>17</v>
      </c>
      <c r="F260" s="30">
        <v>10</v>
      </c>
      <c r="G260" s="30" t="s">
        <v>590</v>
      </c>
      <c r="H260" s="32" t="s">
        <v>514</v>
      </c>
      <c r="I260" s="90"/>
      <c r="J260" s="40">
        <v>4000</v>
      </c>
      <c r="K260" s="16">
        <f t="shared" ref="K260:K269" si="139">J260/167</f>
        <v>23.952095808383234</v>
      </c>
      <c r="L260" s="17"/>
      <c r="M260" s="33">
        <v>0.3</v>
      </c>
      <c r="N260" s="17"/>
      <c r="O260" s="41">
        <f t="shared" ref="O260:O269" si="140">(K260+(K260*L260+K260*M260+K260*N260))*167</f>
        <v>5200</v>
      </c>
      <c r="P260" s="53"/>
      <c r="Q260" s="53">
        <v>0.75</v>
      </c>
      <c r="R260" s="54">
        <v>0.5</v>
      </c>
      <c r="S260" s="49">
        <f t="shared" si="133"/>
        <v>1768</v>
      </c>
      <c r="T260" s="49">
        <f t="shared" si="134"/>
        <v>1872</v>
      </c>
      <c r="U260" s="74">
        <f t="shared" si="135"/>
        <v>8840</v>
      </c>
      <c r="V260" s="84">
        <v>4600</v>
      </c>
      <c r="W260" s="84">
        <v>1564</v>
      </c>
      <c r="X260" s="84">
        <f t="shared" si="136"/>
        <v>7820</v>
      </c>
      <c r="Y260" s="77">
        <f t="shared" si="137"/>
        <v>1020</v>
      </c>
      <c r="Z260" s="78">
        <f t="shared" si="138"/>
        <v>0.13043478260869565</v>
      </c>
    </row>
    <row r="261" spans="1:26" ht="13.5" customHeight="1" x14ac:dyDescent="0.25">
      <c r="A261" s="11">
        <v>604</v>
      </c>
      <c r="B261" s="4" t="s">
        <v>228</v>
      </c>
      <c r="C261" s="4" t="s">
        <v>233</v>
      </c>
      <c r="D261" s="4" t="s">
        <v>560</v>
      </c>
      <c r="E261" s="4" t="s">
        <v>17</v>
      </c>
      <c r="F261" s="30">
        <v>10</v>
      </c>
      <c r="G261" s="30" t="s">
        <v>590</v>
      </c>
      <c r="H261" s="32" t="s">
        <v>514</v>
      </c>
      <c r="I261" s="90"/>
      <c r="J261" s="40">
        <v>4000</v>
      </c>
      <c r="K261" s="16">
        <f t="shared" si="139"/>
        <v>23.952095808383234</v>
      </c>
      <c r="L261" s="17"/>
      <c r="M261" s="33">
        <v>0.3</v>
      </c>
      <c r="N261" s="17"/>
      <c r="O261" s="41">
        <f t="shared" si="140"/>
        <v>5200</v>
      </c>
      <c r="P261" s="53"/>
      <c r="Q261" s="53">
        <v>0.75</v>
      </c>
      <c r="R261" s="54">
        <v>0.5</v>
      </c>
      <c r="S261" s="49">
        <f t="shared" si="133"/>
        <v>1768</v>
      </c>
      <c r="T261" s="49">
        <f t="shared" si="134"/>
        <v>1872</v>
      </c>
      <c r="U261" s="74">
        <f t="shared" si="135"/>
        <v>8840</v>
      </c>
      <c r="V261" s="84">
        <v>4600</v>
      </c>
      <c r="W261" s="84">
        <v>1564</v>
      </c>
      <c r="X261" s="84">
        <f t="shared" si="136"/>
        <v>7820</v>
      </c>
      <c r="Y261" s="77">
        <f t="shared" si="137"/>
        <v>1020</v>
      </c>
      <c r="Z261" s="78">
        <f t="shared" si="138"/>
        <v>0.13043478260869565</v>
      </c>
    </row>
    <row r="262" spans="1:26" ht="13.5" customHeight="1" x14ac:dyDescent="0.25">
      <c r="A262" s="11">
        <v>61</v>
      </c>
      <c r="B262" s="4" t="s">
        <v>228</v>
      </c>
      <c r="C262" s="4" t="s">
        <v>235</v>
      </c>
      <c r="D262" s="4" t="s">
        <v>560</v>
      </c>
      <c r="E262" s="4" t="s">
        <v>17</v>
      </c>
      <c r="F262" s="30">
        <v>10</v>
      </c>
      <c r="G262" s="30" t="s">
        <v>590</v>
      </c>
      <c r="H262" s="32" t="s">
        <v>514</v>
      </c>
      <c r="I262" s="90"/>
      <c r="J262" s="40">
        <v>4000</v>
      </c>
      <c r="K262" s="16">
        <f t="shared" si="139"/>
        <v>23.952095808383234</v>
      </c>
      <c r="L262" s="17"/>
      <c r="M262" s="33">
        <v>0.3</v>
      </c>
      <c r="N262" s="17"/>
      <c r="O262" s="41">
        <f t="shared" si="140"/>
        <v>5200</v>
      </c>
      <c r="P262" s="53"/>
      <c r="Q262" s="53"/>
      <c r="R262" s="54"/>
      <c r="S262" s="49">
        <f t="shared" si="133"/>
        <v>0</v>
      </c>
      <c r="T262" s="49">
        <f t="shared" si="134"/>
        <v>1872</v>
      </c>
      <c r="U262" s="74">
        <f t="shared" si="135"/>
        <v>7072</v>
      </c>
      <c r="V262" s="84">
        <v>4600</v>
      </c>
      <c r="W262" s="84">
        <v>0</v>
      </c>
      <c r="X262" s="84">
        <f t="shared" si="136"/>
        <v>6256</v>
      </c>
      <c r="Y262" s="77">
        <f t="shared" si="137"/>
        <v>816</v>
      </c>
      <c r="Z262" s="78">
        <f t="shared" si="138"/>
        <v>0.13043478260869565</v>
      </c>
    </row>
    <row r="263" spans="1:26" ht="13.5" customHeight="1" x14ac:dyDescent="0.25">
      <c r="A263" s="11">
        <v>503</v>
      </c>
      <c r="B263" s="4" t="s">
        <v>228</v>
      </c>
      <c r="C263" s="4" t="s">
        <v>231</v>
      </c>
      <c r="D263" s="4" t="s">
        <v>560</v>
      </c>
      <c r="E263" s="4" t="s">
        <v>17</v>
      </c>
      <c r="F263" s="30">
        <v>10</v>
      </c>
      <c r="G263" s="30" t="s">
        <v>590</v>
      </c>
      <c r="H263" s="32" t="s">
        <v>514</v>
      </c>
      <c r="I263" s="90"/>
      <c r="J263" s="40">
        <v>4000</v>
      </c>
      <c r="K263" s="16">
        <f t="shared" si="139"/>
        <v>23.952095808383234</v>
      </c>
      <c r="L263" s="17"/>
      <c r="M263" s="33">
        <v>0.3</v>
      </c>
      <c r="N263" s="17"/>
      <c r="O263" s="41">
        <f t="shared" si="140"/>
        <v>5200</v>
      </c>
      <c r="P263" s="53"/>
      <c r="Q263" s="53">
        <v>0.75</v>
      </c>
      <c r="R263" s="54">
        <v>0.5</v>
      </c>
      <c r="S263" s="49">
        <f t="shared" si="133"/>
        <v>1768</v>
      </c>
      <c r="T263" s="49">
        <f t="shared" si="134"/>
        <v>1872</v>
      </c>
      <c r="U263" s="74">
        <f t="shared" si="135"/>
        <v>8840</v>
      </c>
      <c r="V263" s="84">
        <v>4600</v>
      </c>
      <c r="W263" s="84">
        <v>1564</v>
      </c>
      <c r="X263" s="84">
        <f t="shared" si="136"/>
        <v>7820</v>
      </c>
      <c r="Y263" s="77">
        <f t="shared" si="137"/>
        <v>1020</v>
      </c>
      <c r="Z263" s="78">
        <f t="shared" si="138"/>
        <v>0.13043478260869565</v>
      </c>
    </row>
    <row r="264" spans="1:26" ht="13.5" customHeight="1" x14ac:dyDescent="0.25">
      <c r="A264" s="11">
        <v>247</v>
      </c>
      <c r="B264" s="4" t="s">
        <v>228</v>
      </c>
      <c r="C264" s="4" t="s">
        <v>230</v>
      </c>
      <c r="D264" s="4" t="s">
        <v>560</v>
      </c>
      <c r="E264" s="4" t="s">
        <v>17</v>
      </c>
      <c r="F264" s="30">
        <v>10</v>
      </c>
      <c r="G264" s="30" t="s">
        <v>590</v>
      </c>
      <c r="H264" s="32" t="s">
        <v>514</v>
      </c>
      <c r="I264" s="90"/>
      <c r="J264" s="40">
        <v>4000</v>
      </c>
      <c r="K264" s="16">
        <f t="shared" si="139"/>
        <v>23.952095808383234</v>
      </c>
      <c r="L264" s="17"/>
      <c r="M264" s="33">
        <v>0.3</v>
      </c>
      <c r="N264" s="17"/>
      <c r="O264" s="41">
        <f t="shared" si="140"/>
        <v>5200</v>
      </c>
      <c r="P264" s="53"/>
      <c r="Q264" s="53">
        <v>0.75</v>
      </c>
      <c r="R264" s="54">
        <v>0.5</v>
      </c>
      <c r="S264" s="49">
        <f t="shared" si="133"/>
        <v>1768</v>
      </c>
      <c r="T264" s="49">
        <f t="shared" si="134"/>
        <v>1872</v>
      </c>
      <c r="U264" s="74">
        <f t="shared" si="135"/>
        <v>8840</v>
      </c>
      <c r="V264" s="84">
        <v>4600</v>
      </c>
      <c r="W264" s="84">
        <v>1564</v>
      </c>
      <c r="X264" s="84">
        <f t="shared" si="136"/>
        <v>7820</v>
      </c>
      <c r="Y264" s="77">
        <f t="shared" si="137"/>
        <v>1020</v>
      </c>
      <c r="Z264" s="78">
        <f t="shared" si="138"/>
        <v>0.13043478260869565</v>
      </c>
    </row>
    <row r="265" spans="1:26" ht="13.5" customHeight="1" x14ac:dyDescent="0.25">
      <c r="A265" s="11">
        <v>2260</v>
      </c>
      <c r="B265" s="4" t="s">
        <v>228</v>
      </c>
      <c r="C265" s="4" t="s">
        <v>236</v>
      </c>
      <c r="D265" s="4" t="s">
        <v>532</v>
      </c>
      <c r="E265" s="4" t="s">
        <v>603</v>
      </c>
      <c r="F265" s="30">
        <v>9</v>
      </c>
      <c r="G265" s="30" t="s">
        <v>590</v>
      </c>
      <c r="H265" s="32" t="s">
        <v>514</v>
      </c>
      <c r="I265" s="90"/>
      <c r="J265" s="40">
        <v>3600</v>
      </c>
      <c r="K265" s="16">
        <f t="shared" si="139"/>
        <v>21.556886227544911</v>
      </c>
      <c r="L265" s="17"/>
      <c r="M265" s="33">
        <v>0.3</v>
      </c>
      <c r="N265" s="17"/>
      <c r="O265" s="41">
        <f t="shared" si="140"/>
        <v>4680</v>
      </c>
      <c r="P265" s="47"/>
      <c r="Q265" s="53">
        <v>0.75</v>
      </c>
      <c r="R265" s="54">
        <v>0.5</v>
      </c>
      <c r="S265" s="49">
        <f t="shared" si="133"/>
        <v>1591.1999999999998</v>
      </c>
      <c r="T265" s="49">
        <f t="shared" si="134"/>
        <v>1684.8</v>
      </c>
      <c r="U265" s="74">
        <f t="shared" si="135"/>
        <v>7956</v>
      </c>
      <c r="V265" s="84">
        <v>4140</v>
      </c>
      <c r="W265" s="84">
        <v>1407.6</v>
      </c>
      <c r="X265" s="84">
        <f t="shared" si="136"/>
        <v>7038</v>
      </c>
      <c r="Y265" s="77">
        <f t="shared" si="137"/>
        <v>918</v>
      </c>
      <c r="Z265" s="78">
        <f t="shared" si="138"/>
        <v>0.13043478260869565</v>
      </c>
    </row>
    <row r="266" spans="1:26" ht="13.5" customHeight="1" x14ac:dyDescent="0.25">
      <c r="A266" s="11">
        <v>370</v>
      </c>
      <c r="B266" s="4" t="s">
        <v>228</v>
      </c>
      <c r="C266" s="4" t="s">
        <v>471</v>
      </c>
      <c r="D266" s="4" t="s">
        <v>532</v>
      </c>
      <c r="E266" s="4" t="s">
        <v>603</v>
      </c>
      <c r="F266" s="30">
        <v>9</v>
      </c>
      <c r="G266" s="30" t="s">
        <v>590</v>
      </c>
      <c r="H266" s="32" t="s">
        <v>514</v>
      </c>
      <c r="I266" s="90"/>
      <c r="J266" s="40">
        <v>3600</v>
      </c>
      <c r="K266" s="16">
        <f t="shared" si="139"/>
        <v>21.556886227544911</v>
      </c>
      <c r="L266" s="17"/>
      <c r="M266" s="33">
        <v>0.3</v>
      </c>
      <c r="N266" s="17"/>
      <c r="O266" s="41">
        <f t="shared" si="140"/>
        <v>4680</v>
      </c>
      <c r="P266" s="47"/>
      <c r="Q266" s="53">
        <v>0.75</v>
      </c>
      <c r="R266" s="54">
        <v>0.5</v>
      </c>
      <c r="S266" s="49">
        <f t="shared" si="133"/>
        <v>1591.1999999999998</v>
      </c>
      <c r="T266" s="49">
        <f t="shared" si="134"/>
        <v>1684.8</v>
      </c>
      <c r="U266" s="74">
        <f t="shared" si="135"/>
        <v>7956</v>
      </c>
      <c r="V266" s="84">
        <v>4140</v>
      </c>
      <c r="W266" s="84">
        <v>1407.6</v>
      </c>
      <c r="X266" s="84">
        <f t="shared" si="136"/>
        <v>7038</v>
      </c>
      <c r="Y266" s="77">
        <f t="shared" si="137"/>
        <v>918</v>
      </c>
      <c r="Z266" s="78">
        <f t="shared" si="138"/>
        <v>0.13043478260869565</v>
      </c>
    </row>
    <row r="267" spans="1:26" ht="13.5" customHeight="1" x14ac:dyDescent="0.25">
      <c r="A267" s="11">
        <v>552</v>
      </c>
      <c r="B267" s="4" t="s">
        <v>228</v>
      </c>
      <c r="C267" s="4" t="s">
        <v>237</v>
      </c>
      <c r="D267" s="4" t="s">
        <v>532</v>
      </c>
      <c r="E267" s="4" t="s">
        <v>603</v>
      </c>
      <c r="F267" s="30">
        <v>9</v>
      </c>
      <c r="G267" s="30" t="s">
        <v>590</v>
      </c>
      <c r="H267" s="32" t="s">
        <v>514</v>
      </c>
      <c r="I267" s="90"/>
      <c r="J267" s="40">
        <v>3600</v>
      </c>
      <c r="K267" s="16">
        <f t="shared" si="139"/>
        <v>21.556886227544911</v>
      </c>
      <c r="L267" s="17"/>
      <c r="M267" s="33">
        <v>0.3</v>
      </c>
      <c r="N267" s="17"/>
      <c r="O267" s="41">
        <f t="shared" si="140"/>
        <v>4680</v>
      </c>
      <c r="P267" s="47"/>
      <c r="Q267" s="53">
        <v>0.75</v>
      </c>
      <c r="R267" s="54">
        <v>0.5</v>
      </c>
      <c r="S267" s="49">
        <f t="shared" si="133"/>
        <v>1591.1999999999998</v>
      </c>
      <c r="T267" s="49">
        <f t="shared" si="134"/>
        <v>1684.8</v>
      </c>
      <c r="U267" s="74">
        <f t="shared" si="135"/>
        <v>7956</v>
      </c>
      <c r="V267" s="84">
        <v>4140</v>
      </c>
      <c r="W267" s="84">
        <v>1407.6</v>
      </c>
      <c r="X267" s="84">
        <f t="shared" si="136"/>
        <v>7038</v>
      </c>
      <c r="Y267" s="77">
        <f t="shared" si="137"/>
        <v>918</v>
      </c>
      <c r="Z267" s="78">
        <f t="shared" si="138"/>
        <v>0.13043478260869565</v>
      </c>
    </row>
    <row r="268" spans="1:26" ht="13.5" customHeight="1" x14ac:dyDescent="0.25">
      <c r="A268" s="11">
        <v>548</v>
      </c>
      <c r="B268" s="4" t="s">
        <v>228</v>
      </c>
      <c r="C268" s="4" t="s">
        <v>238</v>
      </c>
      <c r="D268" s="4" t="s">
        <v>532</v>
      </c>
      <c r="E268" s="4" t="s">
        <v>603</v>
      </c>
      <c r="F268" s="30">
        <v>9</v>
      </c>
      <c r="G268" s="30" t="s">
        <v>590</v>
      </c>
      <c r="H268" s="32" t="s">
        <v>514</v>
      </c>
      <c r="I268" s="90"/>
      <c r="J268" s="40">
        <v>3600</v>
      </c>
      <c r="K268" s="16">
        <f t="shared" si="139"/>
        <v>21.556886227544911</v>
      </c>
      <c r="L268" s="17"/>
      <c r="M268" s="33">
        <v>0.3</v>
      </c>
      <c r="N268" s="17"/>
      <c r="O268" s="41">
        <f t="shared" si="140"/>
        <v>4680</v>
      </c>
      <c r="P268" s="47"/>
      <c r="Q268" s="53">
        <v>0.75</v>
      </c>
      <c r="R268" s="54">
        <v>0.5</v>
      </c>
      <c r="S268" s="49">
        <f t="shared" si="133"/>
        <v>1591.1999999999998</v>
      </c>
      <c r="T268" s="49">
        <f t="shared" si="134"/>
        <v>1684.8</v>
      </c>
      <c r="U268" s="74">
        <f t="shared" si="135"/>
        <v>7956</v>
      </c>
      <c r="V268" s="84">
        <v>4140</v>
      </c>
      <c r="W268" s="84">
        <v>1407.6</v>
      </c>
      <c r="X268" s="84">
        <f t="shared" si="136"/>
        <v>7038</v>
      </c>
      <c r="Y268" s="77">
        <f t="shared" si="137"/>
        <v>918</v>
      </c>
      <c r="Z268" s="78">
        <f t="shared" si="138"/>
        <v>0.13043478260869565</v>
      </c>
    </row>
    <row r="269" spans="1:26" ht="13.5" customHeight="1" x14ac:dyDescent="0.25">
      <c r="A269" s="11">
        <v>1413</v>
      </c>
      <c r="B269" s="4" t="s">
        <v>228</v>
      </c>
      <c r="C269" s="4" t="s">
        <v>239</v>
      </c>
      <c r="D269" s="4" t="s">
        <v>532</v>
      </c>
      <c r="E269" s="4" t="s">
        <v>603</v>
      </c>
      <c r="F269" s="30">
        <v>9</v>
      </c>
      <c r="G269" s="30" t="s">
        <v>590</v>
      </c>
      <c r="H269" s="32" t="s">
        <v>514</v>
      </c>
      <c r="I269" s="90"/>
      <c r="J269" s="40">
        <v>3600</v>
      </c>
      <c r="K269" s="16">
        <f t="shared" si="139"/>
        <v>21.556886227544911</v>
      </c>
      <c r="L269" s="17"/>
      <c r="M269" s="33">
        <v>0.3</v>
      </c>
      <c r="N269" s="17"/>
      <c r="O269" s="41">
        <f t="shared" si="140"/>
        <v>4680</v>
      </c>
      <c r="P269" s="47"/>
      <c r="Q269" s="53">
        <v>0.75</v>
      </c>
      <c r="R269" s="54">
        <v>0.5</v>
      </c>
      <c r="S269" s="49">
        <f t="shared" si="133"/>
        <v>1591.1999999999998</v>
      </c>
      <c r="T269" s="49">
        <f t="shared" si="134"/>
        <v>1684.8</v>
      </c>
      <c r="U269" s="74">
        <f t="shared" si="135"/>
        <v>7956</v>
      </c>
      <c r="V269" s="84">
        <v>4140</v>
      </c>
      <c r="W269" s="84">
        <v>1407.6</v>
      </c>
      <c r="X269" s="84">
        <f t="shared" si="136"/>
        <v>7038</v>
      </c>
      <c r="Y269" s="77">
        <f t="shared" si="137"/>
        <v>918</v>
      </c>
      <c r="Z269" s="78">
        <f t="shared" si="138"/>
        <v>0.13043478260869565</v>
      </c>
    </row>
    <row r="270" spans="1:26" ht="13.5" customHeight="1" x14ac:dyDescent="0.25">
      <c r="A270" s="11">
        <v>1204</v>
      </c>
      <c r="B270" s="4" t="s">
        <v>228</v>
      </c>
      <c r="C270" s="4" t="s">
        <v>472</v>
      </c>
      <c r="D270" s="4" t="s">
        <v>559</v>
      </c>
      <c r="E270" s="4" t="s">
        <v>120</v>
      </c>
      <c r="F270" s="30">
        <v>8</v>
      </c>
      <c r="G270" s="30" t="s">
        <v>593</v>
      </c>
      <c r="H270" s="32" t="s">
        <v>514</v>
      </c>
      <c r="I270" s="90"/>
      <c r="J270" s="40">
        <v>3520</v>
      </c>
      <c r="K270" s="13">
        <f>IF(F270=8,J270/2,J270)</f>
        <v>1760</v>
      </c>
      <c r="L270" s="17"/>
      <c r="M270" s="17"/>
      <c r="N270" s="17"/>
      <c r="O270" s="41">
        <f>K270+(K270*L270+K270*M270+K270*N270)</f>
        <v>1760</v>
      </c>
      <c r="P270" s="47"/>
      <c r="Q270" s="47"/>
      <c r="R270" s="48"/>
      <c r="S270" s="49">
        <f t="shared" si="133"/>
        <v>0</v>
      </c>
      <c r="T270" s="49"/>
      <c r="U270" s="74">
        <f t="shared" si="135"/>
        <v>1760</v>
      </c>
      <c r="V270" s="84">
        <v>1760</v>
      </c>
      <c r="W270" s="84">
        <v>0</v>
      </c>
      <c r="X270" s="84">
        <f>V270+W270</f>
        <v>1760</v>
      </c>
      <c r="Y270" s="77">
        <f t="shared" si="137"/>
        <v>0</v>
      </c>
      <c r="Z270" s="78">
        <f t="shared" si="138"/>
        <v>0</v>
      </c>
    </row>
    <row r="271" spans="1:26" ht="13.5" customHeight="1" x14ac:dyDescent="0.25">
      <c r="A271" s="11">
        <v>1203</v>
      </c>
      <c r="B271" s="4" t="s">
        <v>228</v>
      </c>
      <c r="C271" s="4" t="s">
        <v>473</v>
      </c>
      <c r="D271" s="4" t="s">
        <v>559</v>
      </c>
      <c r="E271" s="4" t="s">
        <v>120</v>
      </c>
      <c r="F271" s="30">
        <v>8</v>
      </c>
      <c r="G271" s="30" t="s">
        <v>593</v>
      </c>
      <c r="H271" s="32" t="s">
        <v>514</v>
      </c>
      <c r="I271" s="90"/>
      <c r="J271" s="40">
        <v>3520</v>
      </c>
      <c r="K271" s="13">
        <f>IF(F271=8,J271/2,J271)</f>
        <v>1760</v>
      </c>
      <c r="L271" s="17"/>
      <c r="M271" s="17"/>
      <c r="N271" s="17"/>
      <c r="O271" s="41">
        <f>K271+(K271*L271+K271*M271+K271*N271)</f>
        <v>1760</v>
      </c>
      <c r="P271" s="47"/>
      <c r="Q271" s="47"/>
      <c r="R271" s="48"/>
      <c r="S271" s="49">
        <f t="shared" si="133"/>
        <v>0</v>
      </c>
      <c r="T271" s="49"/>
      <c r="U271" s="74">
        <f t="shared" si="135"/>
        <v>1760</v>
      </c>
      <c r="V271" s="84">
        <v>1760</v>
      </c>
      <c r="W271" s="84">
        <v>0</v>
      </c>
      <c r="X271" s="84">
        <f>V271+W271</f>
        <v>1760</v>
      </c>
      <c r="Y271" s="77">
        <f t="shared" si="137"/>
        <v>0</v>
      </c>
      <c r="Z271" s="78">
        <f t="shared" si="138"/>
        <v>0</v>
      </c>
    </row>
    <row r="272" spans="1:26" ht="13.5" customHeight="1" x14ac:dyDescent="0.25">
      <c r="A272" s="11">
        <v>382</v>
      </c>
      <c r="B272" s="4" t="s">
        <v>228</v>
      </c>
      <c r="C272" s="4" t="s">
        <v>474</v>
      </c>
      <c r="D272" s="4" t="s">
        <v>559</v>
      </c>
      <c r="E272" s="4" t="s">
        <v>120</v>
      </c>
      <c r="F272" s="30">
        <v>8</v>
      </c>
      <c r="G272" s="30" t="s">
        <v>593</v>
      </c>
      <c r="H272" s="32" t="s">
        <v>514</v>
      </c>
      <c r="I272" s="90"/>
      <c r="J272" s="40">
        <v>3520</v>
      </c>
      <c r="K272" s="13">
        <f>IF(F272=8,J272/2,J272)</f>
        <v>1760</v>
      </c>
      <c r="L272" s="17"/>
      <c r="M272" s="17"/>
      <c r="N272" s="17"/>
      <c r="O272" s="41">
        <f>K272+(K272*L272+K272*M272+K272*N272)</f>
        <v>1760</v>
      </c>
      <c r="P272" s="47"/>
      <c r="Q272" s="47"/>
      <c r="R272" s="48"/>
      <c r="S272" s="49">
        <f t="shared" si="133"/>
        <v>0</v>
      </c>
      <c r="T272" s="49"/>
      <c r="U272" s="74">
        <f t="shared" si="135"/>
        <v>1760</v>
      </c>
      <c r="V272" s="84">
        <v>1760</v>
      </c>
      <c r="W272" s="84">
        <v>0</v>
      </c>
      <c r="X272" s="84">
        <f>V272+W272</f>
        <v>1760</v>
      </c>
      <c r="Y272" s="77">
        <f t="shared" si="137"/>
        <v>0</v>
      </c>
      <c r="Z272" s="78">
        <f t="shared" si="138"/>
        <v>0</v>
      </c>
    </row>
    <row r="273" spans="1:26" ht="13.5" customHeight="1" x14ac:dyDescent="0.25">
      <c r="A273" s="11">
        <v>1714</v>
      </c>
      <c r="B273" s="4" t="s">
        <v>228</v>
      </c>
      <c r="C273" s="4" t="s">
        <v>475</v>
      </c>
      <c r="D273" s="4" t="s">
        <v>559</v>
      </c>
      <c r="E273" s="4" t="s">
        <v>120</v>
      </c>
      <c r="F273" s="30">
        <v>8</v>
      </c>
      <c r="G273" s="30" t="s">
        <v>593</v>
      </c>
      <c r="H273" s="32" t="s">
        <v>514</v>
      </c>
      <c r="I273" s="90"/>
      <c r="J273" s="40">
        <v>3520</v>
      </c>
      <c r="K273" s="13">
        <f>IF(F273=8,J273/2,J273)</f>
        <v>1760</v>
      </c>
      <c r="L273" s="17"/>
      <c r="M273" s="17"/>
      <c r="N273" s="17"/>
      <c r="O273" s="41">
        <f>K273+(K273*L273+K273*M273+K273*N273)</f>
        <v>1760</v>
      </c>
      <c r="P273" s="47"/>
      <c r="Q273" s="47"/>
      <c r="R273" s="48"/>
      <c r="S273" s="49">
        <f t="shared" si="133"/>
        <v>0</v>
      </c>
      <c r="T273" s="49"/>
      <c r="U273" s="74">
        <f t="shared" si="135"/>
        <v>1760</v>
      </c>
      <c r="V273" s="84">
        <v>1760</v>
      </c>
      <c r="W273" s="84">
        <v>0</v>
      </c>
      <c r="X273" s="84">
        <f>V273+W273</f>
        <v>1760</v>
      </c>
      <c r="Y273" s="77">
        <f t="shared" si="137"/>
        <v>0</v>
      </c>
      <c r="Z273" s="78">
        <f t="shared" si="138"/>
        <v>0</v>
      </c>
    </row>
    <row r="274" spans="1:26" ht="13.5" customHeight="1" x14ac:dyDescent="0.25">
      <c r="A274" s="1" t="s">
        <v>240</v>
      </c>
      <c r="B274" s="2"/>
      <c r="C274" s="2"/>
      <c r="D274" s="3"/>
      <c r="E274" s="3"/>
      <c r="F274" s="3"/>
      <c r="G274" s="3"/>
      <c r="H274" s="3"/>
      <c r="I274" s="91"/>
      <c r="J274" s="14"/>
      <c r="K274" s="14"/>
      <c r="L274" s="14"/>
      <c r="M274" s="14"/>
      <c r="N274" s="14"/>
      <c r="O274" s="42"/>
      <c r="P274" s="50"/>
      <c r="Q274" s="50"/>
      <c r="R274" s="51"/>
      <c r="S274" s="52"/>
      <c r="T274" s="52"/>
      <c r="U274" s="52"/>
      <c r="V274" s="52"/>
      <c r="W274" s="52"/>
      <c r="X274" s="52"/>
      <c r="Y274" s="52"/>
      <c r="Z274" s="52"/>
    </row>
    <row r="275" spans="1:26" ht="13.5" customHeight="1" x14ac:dyDescent="0.25">
      <c r="A275" s="11">
        <v>910</v>
      </c>
      <c r="B275" s="4" t="s">
        <v>240</v>
      </c>
      <c r="C275" s="4" t="s">
        <v>241</v>
      </c>
      <c r="D275" s="4" t="s">
        <v>558</v>
      </c>
      <c r="E275" s="4" t="s">
        <v>4</v>
      </c>
      <c r="F275" s="37">
        <v>13</v>
      </c>
      <c r="G275" s="30" t="s">
        <v>590</v>
      </c>
      <c r="H275" s="32" t="s">
        <v>512</v>
      </c>
      <c r="I275" s="90"/>
      <c r="J275" s="40">
        <v>6800</v>
      </c>
      <c r="K275" s="13">
        <f>IF(F275=8,J275/2,J275)</f>
        <v>6800</v>
      </c>
      <c r="L275" s="17"/>
      <c r="M275" s="17"/>
      <c r="N275" s="33">
        <v>0.4</v>
      </c>
      <c r="O275" s="41">
        <f>K275+(K275*L275+K275*M275+K275*N275)</f>
        <v>9520</v>
      </c>
      <c r="P275" s="47"/>
      <c r="Q275" s="47"/>
      <c r="R275" s="48"/>
      <c r="S275" s="49">
        <f>O275*P275+(O275*Q275*0.36)+(O275*R275*0.14)</f>
        <v>0</v>
      </c>
      <c r="T275" s="49">
        <f>O275*RIGHT($T$1,3)</f>
        <v>3427.2</v>
      </c>
      <c r="U275" s="74">
        <f>O275+S275+T275</f>
        <v>12947.2</v>
      </c>
      <c r="V275" s="84">
        <v>8840</v>
      </c>
      <c r="W275" s="84">
        <v>0</v>
      </c>
      <c r="X275" s="84">
        <f>V275*RIGHT($T$1,3)+V275+W275</f>
        <v>12022.4</v>
      </c>
      <c r="Y275" s="77">
        <f>U275-X275</f>
        <v>924.80000000000109</v>
      </c>
      <c r="Z275" s="78">
        <f>(U275-X275)/X275</f>
        <v>7.6923076923077011E-2</v>
      </c>
    </row>
    <row r="276" spans="1:26" ht="13.5" customHeight="1" x14ac:dyDescent="0.25">
      <c r="A276" s="11">
        <v>660</v>
      </c>
      <c r="B276" s="4" t="s">
        <v>240</v>
      </c>
      <c r="C276" s="4" t="s">
        <v>622</v>
      </c>
      <c r="D276" s="4" t="s">
        <v>560</v>
      </c>
      <c r="E276" s="4" t="s">
        <v>17</v>
      </c>
      <c r="F276" s="30">
        <v>10</v>
      </c>
      <c r="G276" s="30" t="s">
        <v>590</v>
      </c>
      <c r="H276" s="32" t="s">
        <v>514</v>
      </c>
      <c r="I276" s="90"/>
      <c r="J276" s="40">
        <v>4000</v>
      </c>
      <c r="K276" s="16">
        <f>J276/167</f>
        <v>23.952095808383234</v>
      </c>
      <c r="L276" s="17"/>
      <c r="M276" s="33">
        <v>0.3</v>
      </c>
      <c r="N276" s="17"/>
      <c r="O276" s="41">
        <f>(K276+(K276*L276+K276*M276+K276*N276))*167</f>
        <v>5200</v>
      </c>
      <c r="P276" s="53"/>
      <c r="Q276" s="53"/>
      <c r="R276" s="54"/>
      <c r="S276" s="49">
        <f>O276*P276+(O276*Q276*0.36)+(O276*R276*0.14)</f>
        <v>0</v>
      </c>
      <c r="T276" s="49">
        <f>O276*RIGHT($T$1,3)</f>
        <v>1872</v>
      </c>
      <c r="U276" s="74">
        <f>O276+S276+T276</f>
        <v>7072</v>
      </c>
      <c r="V276" s="84">
        <v>4600</v>
      </c>
      <c r="W276" s="84">
        <v>0</v>
      </c>
      <c r="X276" s="84">
        <f>V276*RIGHT($T$1,3)+V276+W276</f>
        <v>6256</v>
      </c>
      <c r="Y276" s="77">
        <f>U276-X276</f>
        <v>816</v>
      </c>
      <c r="Z276" s="78">
        <f>(U276-X276)/X276</f>
        <v>0.13043478260869565</v>
      </c>
    </row>
    <row r="277" spans="1:26" ht="13.5" customHeight="1" x14ac:dyDescent="0.25">
      <c r="A277" s="11">
        <v>684</v>
      </c>
      <c r="B277" s="4" t="s">
        <v>240</v>
      </c>
      <c r="C277" s="4" t="s">
        <v>641</v>
      </c>
      <c r="D277" s="4" t="s">
        <v>560</v>
      </c>
      <c r="E277" s="4" t="s">
        <v>17</v>
      </c>
      <c r="F277" s="30">
        <v>10</v>
      </c>
      <c r="G277" s="30" t="s">
        <v>590</v>
      </c>
      <c r="H277" s="32" t="s">
        <v>514</v>
      </c>
      <c r="I277" s="90"/>
      <c r="J277" s="40">
        <v>4000</v>
      </c>
      <c r="K277" s="16">
        <f>J277/167</f>
        <v>23.952095808383234</v>
      </c>
      <c r="L277" s="17">
        <v>0.15</v>
      </c>
      <c r="M277" s="17"/>
      <c r="N277" s="17"/>
      <c r="O277" s="41">
        <f>(K277+(K277*L277+K277*M277+K277*N277))*167</f>
        <v>4600</v>
      </c>
      <c r="P277" s="53"/>
      <c r="Q277" s="53"/>
      <c r="R277" s="54"/>
      <c r="S277" s="49">
        <f>O277*P277+(O277*Q277*0.36)+(O277*R277*0.14)</f>
        <v>0</v>
      </c>
      <c r="T277" s="49">
        <f>O277*RIGHT($T$1,3)</f>
        <v>1656</v>
      </c>
      <c r="U277" s="74">
        <f>O277+S277+T277</f>
        <v>6256</v>
      </c>
      <c r="V277" s="84">
        <v>4600</v>
      </c>
      <c r="W277" s="84">
        <v>0</v>
      </c>
      <c r="X277" s="84">
        <f>V277*RIGHT($T$1,3)+V277+W277</f>
        <v>6256</v>
      </c>
      <c r="Y277" s="77">
        <f>U277-X277</f>
        <v>0</v>
      </c>
      <c r="Z277" s="78">
        <f>(U277-X277)/X277</f>
        <v>0</v>
      </c>
    </row>
    <row r="278" spans="1:26" ht="13.5" customHeight="1" x14ac:dyDescent="0.25">
      <c r="A278" s="11"/>
      <c r="B278" s="4" t="s">
        <v>240</v>
      </c>
      <c r="C278" s="4"/>
      <c r="D278" s="4" t="s">
        <v>560</v>
      </c>
      <c r="E278" s="4" t="s">
        <v>17</v>
      </c>
      <c r="F278" s="30">
        <v>10</v>
      </c>
      <c r="G278" s="30" t="s">
        <v>590</v>
      </c>
      <c r="H278" s="32" t="s">
        <v>514</v>
      </c>
      <c r="I278" s="90"/>
      <c r="J278" s="40">
        <v>4000</v>
      </c>
      <c r="K278" s="16">
        <f>J278/167</f>
        <v>23.952095808383234</v>
      </c>
      <c r="L278" s="17"/>
      <c r="M278" s="17"/>
      <c r="N278" s="17"/>
      <c r="O278" s="41">
        <f>(K278+(K278*L278+K278*M278+K278*N278))*167</f>
        <v>4000</v>
      </c>
      <c r="P278" s="53"/>
      <c r="Q278" s="53"/>
      <c r="R278" s="54"/>
      <c r="S278" s="49">
        <f>O278*P278+(O278*Q278*0.36)+(O278*R278*0.14)</f>
        <v>0</v>
      </c>
      <c r="T278" s="49">
        <f>O278*RIGHT($T$1,3)</f>
        <v>1440</v>
      </c>
      <c r="U278" s="74">
        <f>O278+S278+T278</f>
        <v>5440</v>
      </c>
      <c r="V278" s="84">
        <v>4000</v>
      </c>
      <c r="W278" s="84">
        <v>0</v>
      </c>
      <c r="X278" s="84">
        <f>V278*RIGHT($T$1,3)+V278+W278</f>
        <v>5440</v>
      </c>
      <c r="Y278" s="77">
        <f>U278-X278</f>
        <v>0</v>
      </c>
      <c r="Z278" s="78">
        <f>(U278-X278)/X278</f>
        <v>0</v>
      </c>
    </row>
    <row r="279" spans="1:26" ht="13.5" customHeight="1" x14ac:dyDescent="0.25">
      <c r="A279" s="5" t="s">
        <v>183</v>
      </c>
      <c r="B279" s="2"/>
      <c r="C279" s="2"/>
      <c r="D279" s="3"/>
      <c r="E279" s="3"/>
      <c r="F279" s="3"/>
      <c r="G279" s="3"/>
      <c r="H279" s="3"/>
      <c r="I279" s="91"/>
      <c r="J279" s="14"/>
      <c r="K279" s="14"/>
      <c r="L279" s="14"/>
      <c r="M279" s="14"/>
      <c r="N279" s="14"/>
      <c r="O279" s="42"/>
      <c r="P279" s="50"/>
      <c r="Q279" s="50"/>
      <c r="R279" s="51"/>
      <c r="S279" s="52"/>
      <c r="T279" s="52"/>
      <c r="U279" s="52"/>
      <c r="V279" s="52"/>
      <c r="W279" s="52"/>
      <c r="X279" s="52"/>
      <c r="Y279" s="52"/>
      <c r="Z279" s="52"/>
    </row>
    <row r="280" spans="1:26" ht="13.5" customHeight="1" x14ac:dyDescent="0.25">
      <c r="A280" s="11">
        <v>9</v>
      </c>
      <c r="B280" s="4" t="s">
        <v>183</v>
      </c>
      <c r="C280" s="4" t="s">
        <v>435</v>
      </c>
      <c r="D280" s="4">
        <v>1232</v>
      </c>
      <c r="E280" s="4" t="s">
        <v>480</v>
      </c>
      <c r="F280" s="30">
        <v>20</v>
      </c>
      <c r="G280" s="30" t="s">
        <v>598</v>
      </c>
      <c r="H280" s="31" t="s">
        <v>509</v>
      </c>
      <c r="I280" s="90"/>
      <c r="J280" s="40"/>
      <c r="K280" s="13">
        <f t="shared" ref="K280:K287" si="141">IF(F280=8,J280/2,J280)</f>
        <v>0</v>
      </c>
      <c r="L280" s="17"/>
      <c r="M280" s="17"/>
      <c r="N280" s="17"/>
      <c r="O280" s="41">
        <f t="shared" ref="O280:O287" si="142">K280+(K280*L280+K280*M280+K280*N280)</f>
        <v>0</v>
      </c>
      <c r="P280" s="47"/>
      <c r="Q280" s="47"/>
      <c r="R280" s="48"/>
      <c r="S280" s="49">
        <f t="shared" ref="S280:S287" si="143">O280*P280+(O280*Q280*0.36)+(O280*R280*0.14)</f>
        <v>0</v>
      </c>
      <c r="T280" s="49"/>
      <c r="U280" s="74">
        <f t="shared" ref="U280:U287" si="144">O280+S280+T280</f>
        <v>0</v>
      </c>
      <c r="V280" s="74"/>
      <c r="W280" s="74">
        <v>0</v>
      </c>
      <c r="X280" s="84"/>
      <c r="Y280" s="77">
        <f t="shared" ref="Y280:Y287" si="145">U280-X280</f>
        <v>0</v>
      </c>
      <c r="Z280" s="78"/>
    </row>
    <row r="281" spans="1:26" ht="13.5" customHeight="1" x14ac:dyDescent="0.25">
      <c r="A281" s="11">
        <v>407</v>
      </c>
      <c r="B281" s="4" t="s">
        <v>183</v>
      </c>
      <c r="C281" s="4" t="s">
        <v>647</v>
      </c>
      <c r="D281" s="4">
        <v>1499</v>
      </c>
      <c r="E281" s="4" t="s">
        <v>78</v>
      </c>
      <c r="F281" s="30">
        <v>14</v>
      </c>
      <c r="G281" s="30" t="s">
        <v>587</v>
      </c>
      <c r="H281" s="32" t="s">
        <v>510</v>
      </c>
      <c r="I281" s="90"/>
      <c r="J281" s="40">
        <v>7200</v>
      </c>
      <c r="K281" s="13">
        <f t="shared" si="141"/>
        <v>7200</v>
      </c>
      <c r="L281" s="17">
        <v>0.15</v>
      </c>
      <c r="M281" s="17"/>
      <c r="N281" s="17"/>
      <c r="O281" s="41">
        <f t="shared" si="142"/>
        <v>8280</v>
      </c>
      <c r="P281" s="47"/>
      <c r="Q281" s="47"/>
      <c r="R281" s="48"/>
      <c r="S281" s="49">
        <f t="shared" si="143"/>
        <v>0</v>
      </c>
      <c r="T281" s="49">
        <f t="shared" ref="T281:T287" si="146">O281*RIGHT($T$1,3)</f>
        <v>2980.7999999999997</v>
      </c>
      <c r="U281" s="74">
        <f t="shared" si="144"/>
        <v>11260.8</v>
      </c>
      <c r="V281" s="84">
        <v>8280</v>
      </c>
      <c r="W281" s="84">
        <v>0</v>
      </c>
      <c r="X281" s="84">
        <f t="shared" ref="X281:X287" si="147">V281*RIGHT($T$1,3)+V281+W281</f>
        <v>11260.8</v>
      </c>
      <c r="Y281" s="77">
        <f t="shared" si="145"/>
        <v>0</v>
      </c>
      <c r="Z281" s="78">
        <f t="shared" ref="Z281:Z287" si="148">(U281-X281)/X281</f>
        <v>0</v>
      </c>
    </row>
    <row r="282" spans="1:26" ht="13.5" customHeight="1" x14ac:dyDescent="0.25">
      <c r="A282" s="11">
        <v>617</v>
      </c>
      <c r="B282" s="4" t="s">
        <v>183</v>
      </c>
      <c r="C282" s="4" t="s">
        <v>184</v>
      </c>
      <c r="D282" s="4">
        <v>1499</v>
      </c>
      <c r="E282" s="4" t="s">
        <v>68</v>
      </c>
      <c r="F282" s="30">
        <v>16</v>
      </c>
      <c r="G282" s="30" t="s">
        <v>587</v>
      </c>
      <c r="H282" s="32" t="s">
        <v>510</v>
      </c>
      <c r="I282" s="90"/>
      <c r="J282" s="88">
        <v>12500</v>
      </c>
      <c r="K282" s="83">
        <f t="shared" si="141"/>
        <v>12500</v>
      </c>
      <c r="L282" s="17"/>
      <c r="M282" s="17">
        <v>0.3</v>
      </c>
      <c r="N282" s="17"/>
      <c r="O282" s="41">
        <f t="shared" si="142"/>
        <v>16250</v>
      </c>
      <c r="P282" s="47"/>
      <c r="Q282" s="47"/>
      <c r="R282" s="48"/>
      <c r="S282" s="49">
        <f t="shared" si="143"/>
        <v>0</v>
      </c>
      <c r="T282" s="49">
        <f t="shared" si="146"/>
        <v>5850</v>
      </c>
      <c r="U282" s="74">
        <f t="shared" si="144"/>
        <v>22100</v>
      </c>
      <c r="V282" s="84">
        <v>16250</v>
      </c>
      <c r="W282" s="84">
        <v>0</v>
      </c>
      <c r="X282" s="84">
        <f t="shared" si="147"/>
        <v>22100</v>
      </c>
      <c r="Y282" s="77">
        <f t="shared" si="145"/>
        <v>0</v>
      </c>
      <c r="Z282" s="78">
        <f t="shared" si="148"/>
        <v>0</v>
      </c>
    </row>
    <row r="283" spans="1:26" ht="13.5" customHeight="1" x14ac:dyDescent="0.25">
      <c r="A283" s="11">
        <v>460</v>
      </c>
      <c r="B283" s="4" t="s">
        <v>183</v>
      </c>
      <c r="C283" s="4" t="s">
        <v>185</v>
      </c>
      <c r="D283" s="4">
        <v>1499</v>
      </c>
      <c r="E283" s="4" t="s">
        <v>72</v>
      </c>
      <c r="F283" s="30">
        <v>15</v>
      </c>
      <c r="G283" s="30" t="s">
        <v>587</v>
      </c>
      <c r="H283" s="32" t="s">
        <v>510</v>
      </c>
      <c r="I283" s="90"/>
      <c r="J283" s="40">
        <v>9000</v>
      </c>
      <c r="K283" s="13">
        <f t="shared" si="141"/>
        <v>9000</v>
      </c>
      <c r="L283" s="17"/>
      <c r="M283" s="33">
        <v>0.3</v>
      </c>
      <c r="N283" s="17"/>
      <c r="O283" s="41">
        <f t="shared" si="142"/>
        <v>11700</v>
      </c>
      <c r="P283" s="47"/>
      <c r="Q283" s="47"/>
      <c r="R283" s="48"/>
      <c r="S283" s="49">
        <f t="shared" si="143"/>
        <v>0</v>
      </c>
      <c r="T283" s="49">
        <f t="shared" si="146"/>
        <v>4212</v>
      </c>
      <c r="U283" s="74">
        <f>O283+S283+T283</f>
        <v>15912</v>
      </c>
      <c r="V283" s="84">
        <v>10350</v>
      </c>
      <c r="W283" s="84">
        <v>0</v>
      </c>
      <c r="X283" s="84">
        <f t="shared" si="147"/>
        <v>14076</v>
      </c>
      <c r="Y283" s="77">
        <f t="shared" si="145"/>
        <v>1836</v>
      </c>
      <c r="Z283" s="78">
        <f t="shared" si="148"/>
        <v>0.13043478260869565</v>
      </c>
    </row>
    <row r="284" spans="1:26" ht="13.5" customHeight="1" x14ac:dyDescent="0.25">
      <c r="A284" s="11">
        <v>631</v>
      </c>
      <c r="B284" s="4" t="s">
        <v>183</v>
      </c>
      <c r="C284" s="4" t="s">
        <v>481</v>
      </c>
      <c r="D284" s="4" t="s">
        <v>561</v>
      </c>
      <c r="E284" s="4" t="s">
        <v>18</v>
      </c>
      <c r="F284" s="30">
        <v>13</v>
      </c>
      <c r="G284" s="30" t="s">
        <v>593</v>
      </c>
      <c r="H284" s="32" t="s">
        <v>512</v>
      </c>
      <c r="I284" s="90"/>
      <c r="J284" s="40">
        <v>6600</v>
      </c>
      <c r="K284" s="13">
        <f t="shared" si="141"/>
        <v>6600</v>
      </c>
      <c r="L284" s="17"/>
      <c r="M284" s="33">
        <v>0.3</v>
      </c>
      <c r="N284" s="17"/>
      <c r="O284" s="41">
        <f t="shared" si="142"/>
        <v>8580</v>
      </c>
      <c r="P284" s="47"/>
      <c r="Q284" s="47"/>
      <c r="R284" s="48"/>
      <c r="S284" s="49">
        <f t="shared" si="143"/>
        <v>0</v>
      </c>
      <c r="T284" s="49">
        <f t="shared" si="146"/>
        <v>3088.7999999999997</v>
      </c>
      <c r="U284" s="74">
        <f t="shared" si="144"/>
        <v>11668.8</v>
      </c>
      <c r="V284" s="84">
        <v>7590</v>
      </c>
      <c r="W284" s="84">
        <v>0</v>
      </c>
      <c r="X284" s="84">
        <f t="shared" si="147"/>
        <v>10322.4</v>
      </c>
      <c r="Y284" s="77">
        <f t="shared" si="145"/>
        <v>1346.3999999999996</v>
      </c>
      <c r="Z284" s="78">
        <f t="shared" si="148"/>
        <v>0.13043478260869562</v>
      </c>
    </row>
    <row r="285" spans="1:26" ht="13.5" customHeight="1" x14ac:dyDescent="0.25">
      <c r="A285" s="11">
        <v>502</v>
      </c>
      <c r="B285" s="4" t="s">
        <v>183</v>
      </c>
      <c r="C285" s="4" t="s">
        <v>187</v>
      </c>
      <c r="D285" s="4">
        <v>4144</v>
      </c>
      <c r="E285" s="4" t="s">
        <v>10</v>
      </c>
      <c r="F285" s="30">
        <v>10</v>
      </c>
      <c r="G285" s="30" t="s">
        <v>593</v>
      </c>
      <c r="H285" s="32" t="s">
        <v>511</v>
      </c>
      <c r="I285" s="90"/>
      <c r="J285" s="40">
        <v>4000</v>
      </c>
      <c r="K285" s="13">
        <f t="shared" si="141"/>
        <v>4000</v>
      </c>
      <c r="L285" s="17"/>
      <c r="M285" s="33">
        <v>0.3</v>
      </c>
      <c r="N285" s="17"/>
      <c r="O285" s="41">
        <f t="shared" si="142"/>
        <v>5200</v>
      </c>
      <c r="P285" s="47"/>
      <c r="Q285" s="47"/>
      <c r="R285" s="48"/>
      <c r="S285" s="49">
        <f t="shared" si="143"/>
        <v>0</v>
      </c>
      <c r="T285" s="49">
        <f t="shared" si="146"/>
        <v>1872</v>
      </c>
      <c r="U285" s="74">
        <f t="shared" si="144"/>
        <v>7072</v>
      </c>
      <c r="V285" s="84">
        <v>4600</v>
      </c>
      <c r="W285" s="84">
        <v>0</v>
      </c>
      <c r="X285" s="84">
        <f t="shared" si="147"/>
        <v>6256</v>
      </c>
      <c r="Y285" s="77">
        <f t="shared" si="145"/>
        <v>816</v>
      </c>
      <c r="Z285" s="78">
        <f t="shared" si="148"/>
        <v>0.13043478260869565</v>
      </c>
    </row>
    <row r="286" spans="1:26" ht="13.5" customHeight="1" x14ac:dyDescent="0.25">
      <c r="A286" s="11">
        <v>263</v>
      </c>
      <c r="B286" s="4" t="s">
        <v>183</v>
      </c>
      <c r="C286" s="4" t="s">
        <v>186</v>
      </c>
      <c r="D286" s="4" t="s">
        <v>562</v>
      </c>
      <c r="E286" s="4" t="s">
        <v>79</v>
      </c>
      <c r="F286" s="30">
        <v>14</v>
      </c>
      <c r="G286" s="30" t="s">
        <v>587</v>
      </c>
      <c r="H286" s="32" t="s">
        <v>511</v>
      </c>
      <c r="I286" s="90"/>
      <c r="J286" s="40">
        <v>7200</v>
      </c>
      <c r="K286" s="13">
        <f t="shared" si="141"/>
        <v>7200</v>
      </c>
      <c r="L286" s="17"/>
      <c r="M286" s="17"/>
      <c r="N286" s="33">
        <v>0.4</v>
      </c>
      <c r="O286" s="41">
        <f t="shared" si="142"/>
        <v>10080</v>
      </c>
      <c r="P286" s="47"/>
      <c r="Q286" s="47"/>
      <c r="R286" s="48"/>
      <c r="S286" s="49">
        <f t="shared" si="143"/>
        <v>0</v>
      </c>
      <c r="T286" s="49">
        <f t="shared" si="146"/>
        <v>3628.7999999999997</v>
      </c>
      <c r="U286" s="74">
        <f t="shared" si="144"/>
        <v>13708.8</v>
      </c>
      <c r="V286" s="84">
        <v>9360</v>
      </c>
      <c r="W286" s="84">
        <v>0</v>
      </c>
      <c r="X286" s="84">
        <f t="shared" si="147"/>
        <v>12729.6</v>
      </c>
      <c r="Y286" s="77">
        <f t="shared" si="145"/>
        <v>979.19999999999891</v>
      </c>
      <c r="Z286" s="78">
        <f t="shared" si="148"/>
        <v>7.692307692307683E-2</v>
      </c>
    </row>
    <row r="287" spans="1:26" ht="13.5" customHeight="1" x14ac:dyDescent="0.25">
      <c r="A287" s="11">
        <v>402</v>
      </c>
      <c r="B287" s="4" t="s">
        <v>183</v>
      </c>
      <c r="C287" s="4" t="s">
        <v>188</v>
      </c>
      <c r="D287" s="4" t="s">
        <v>563</v>
      </c>
      <c r="E287" s="4" t="s">
        <v>499</v>
      </c>
      <c r="F287" s="30">
        <v>10</v>
      </c>
      <c r="G287" s="30" t="s">
        <v>593</v>
      </c>
      <c r="H287" s="32" t="s">
        <v>511</v>
      </c>
      <c r="I287" s="90"/>
      <c r="J287" s="40">
        <v>5000</v>
      </c>
      <c r="K287" s="13">
        <f t="shared" si="141"/>
        <v>5000</v>
      </c>
      <c r="L287" s="17"/>
      <c r="M287" s="17">
        <v>0.3</v>
      </c>
      <c r="N287" s="17"/>
      <c r="O287" s="41">
        <f t="shared" si="142"/>
        <v>6500</v>
      </c>
      <c r="P287" s="47"/>
      <c r="Q287" s="47"/>
      <c r="R287" s="48"/>
      <c r="S287" s="49">
        <f t="shared" si="143"/>
        <v>0</v>
      </c>
      <c r="T287" s="49">
        <f t="shared" si="146"/>
        <v>2340</v>
      </c>
      <c r="U287" s="74">
        <f t="shared" si="144"/>
        <v>8840</v>
      </c>
      <c r="V287" s="84">
        <v>6500</v>
      </c>
      <c r="W287" s="84">
        <v>0</v>
      </c>
      <c r="X287" s="84">
        <f t="shared" si="147"/>
        <v>8840</v>
      </c>
      <c r="Y287" s="77">
        <f t="shared" si="145"/>
        <v>0</v>
      </c>
      <c r="Z287" s="78">
        <f t="shared" si="148"/>
        <v>0</v>
      </c>
    </row>
    <row r="288" spans="1:26" ht="13.5" customHeight="1" x14ac:dyDescent="0.25">
      <c r="A288" s="1" t="s">
        <v>189</v>
      </c>
      <c r="B288" s="2"/>
      <c r="C288" s="2"/>
      <c r="D288" s="3"/>
      <c r="E288" s="3"/>
      <c r="F288" s="3"/>
      <c r="G288" s="3"/>
      <c r="H288" s="3"/>
      <c r="I288" s="91"/>
      <c r="J288" s="14"/>
      <c r="K288" s="14"/>
      <c r="L288" s="14"/>
      <c r="M288" s="14"/>
      <c r="N288" s="14"/>
      <c r="O288" s="42"/>
      <c r="P288" s="50"/>
      <c r="Q288" s="50"/>
      <c r="R288" s="51"/>
      <c r="S288" s="52"/>
      <c r="T288" s="52"/>
      <c r="U288" s="52"/>
      <c r="V288" s="52"/>
      <c r="W288" s="52"/>
      <c r="X288" s="52"/>
      <c r="Y288" s="52"/>
      <c r="Z288" s="52"/>
    </row>
    <row r="289" spans="1:26" ht="13.5" customHeight="1" x14ac:dyDescent="0.25">
      <c r="A289" s="11">
        <v>1402</v>
      </c>
      <c r="B289" s="4" t="s">
        <v>189</v>
      </c>
      <c r="C289" s="4" t="s">
        <v>190</v>
      </c>
      <c r="D289" s="4">
        <v>5121</v>
      </c>
      <c r="E289" s="4" t="s">
        <v>51</v>
      </c>
      <c r="F289" s="30">
        <v>10</v>
      </c>
      <c r="G289" s="30" t="s">
        <v>593</v>
      </c>
      <c r="H289" s="32" t="s">
        <v>514</v>
      </c>
      <c r="I289" s="90"/>
      <c r="J289" s="40">
        <v>4000</v>
      </c>
      <c r="K289" s="13">
        <f t="shared" ref="K289:K295" si="149">IF(F289=8,J289/2,J289)</f>
        <v>4000</v>
      </c>
      <c r="L289" s="17"/>
      <c r="M289" s="17">
        <v>0.3</v>
      </c>
      <c r="N289" s="17"/>
      <c r="O289" s="41">
        <f t="shared" ref="O289:O295" si="150">K289+(K289*L289+K289*M289+K289*N289)</f>
        <v>5200</v>
      </c>
      <c r="P289" s="47"/>
      <c r="Q289" s="47"/>
      <c r="R289" s="48"/>
      <c r="S289" s="49">
        <f t="shared" ref="S289:S295" si="151">O289*P289+(O289*Q289*0.36)+(O289*R289*0.14)</f>
        <v>0</v>
      </c>
      <c r="T289" s="49">
        <f>O289*RIGHT($T$1,3)</f>
        <v>1872</v>
      </c>
      <c r="U289" s="74">
        <f t="shared" ref="U289:U295" si="152">O289+S289+T289</f>
        <v>7072</v>
      </c>
      <c r="V289" s="84">
        <v>5200</v>
      </c>
      <c r="W289" s="84">
        <v>0</v>
      </c>
      <c r="X289" s="84">
        <f>V289*RIGHT($T$1,3)+V289+W289</f>
        <v>7072</v>
      </c>
      <c r="Y289" s="77">
        <f t="shared" ref="Y289:Y295" si="153">U289-X289</f>
        <v>0</v>
      </c>
      <c r="Z289" s="78">
        <f t="shared" ref="Z289:Z295" si="154">(U289-X289)/X289</f>
        <v>0</v>
      </c>
    </row>
    <row r="290" spans="1:26" ht="13.5" customHeight="1" x14ac:dyDescent="0.25">
      <c r="A290" s="11">
        <v>1202</v>
      </c>
      <c r="B290" s="4" t="s">
        <v>189</v>
      </c>
      <c r="C290" s="4" t="s">
        <v>192</v>
      </c>
      <c r="D290" s="4">
        <v>9161</v>
      </c>
      <c r="E290" s="4" t="s">
        <v>6</v>
      </c>
      <c r="F290" s="30">
        <v>9</v>
      </c>
      <c r="G290" s="30" t="s">
        <v>593</v>
      </c>
      <c r="H290" s="32" t="s">
        <v>514</v>
      </c>
      <c r="I290" s="90"/>
      <c r="J290" s="40">
        <v>3600</v>
      </c>
      <c r="K290" s="13">
        <f t="shared" si="149"/>
        <v>3600</v>
      </c>
      <c r="L290" s="17">
        <v>0.15</v>
      </c>
      <c r="M290" s="17"/>
      <c r="N290" s="17"/>
      <c r="O290" s="41">
        <f t="shared" si="150"/>
        <v>4140</v>
      </c>
      <c r="P290" s="47"/>
      <c r="Q290" s="47"/>
      <c r="R290" s="48"/>
      <c r="S290" s="49">
        <f t="shared" si="151"/>
        <v>0</v>
      </c>
      <c r="T290" s="49">
        <f>O290*RIGHT($T$1,3)</f>
        <v>1490.3999999999999</v>
      </c>
      <c r="U290" s="74">
        <f t="shared" si="152"/>
        <v>5630.4</v>
      </c>
      <c r="V290" s="84">
        <v>4140</v>
      </c>
      <c r="W290" s="84">
        <v>0</v>
      </c>
      <c r="X290" s="84">
        <f>V290*RIGHT($T$1,3)+V290+W290</f>
        <v>5630.4</v>
      </c>
      <c r="Y290" s="77">
        <f t="shared" si="153"/>
        <v>0</v>
      </c>
      <c r="Z290" s="78">
        <f t="shared" si="154"/>
        <v>0</v>
      </c>
    </row>
    <row r="291" spans="1:26" ht="13.5" customHeight="1" x14ac:dyDescent="0.25">
      <c r="A291" s="11">
        <v>513</v>
      </c>
      <c r="B291" s="4" t="s">
        <v>189</v>
      </c>
      <c r="C291" s="4" t="s">
        <v>191</v>
      </c>
      <c r="D291" s="4">
        <v>8264</v>
      </c>
      <c r="E291" s="4" t="s">
        <v>15</v>
      </c>
      <c r="F291" s="30">
        <v>9</v>
      </c>
      <c r="G291" s="30" t="s">
        <v>593</v>
      </c>
      <c r="H291" s="32" t="s">
        <v>514</v>
      </c>
      <c r="I291" s="90"/>
      <c r="J291" s="40">
        <v>3600</v>
      </c>
      <c r="K291" s="13">
        <f t="shared" si="149"/>
        <v>3600</v>
      </c>
      <c r="L291" s="17"/>
      <c r="M291" s="17">
        <v>0.3</v>
      </c>
      <c r="N291" s="17"/>
      <c r="O291" s="41">
        <f t="shared" si="150"/>
        <v>4680</v>
      </c>
      <c r="P291" s="53">
        <v>0.04</v>
      </c>
      <c r="Q291" s="47"/>
      <c r="R291" s="48"/>
      <c r="S291" s="49">
        <f t="shared" si="151"/>
        <v>187.20000000000002</v>
      </c>
      <c r="T291" s="49">
        <f>O291*RIGHT($T$1,3)</f>
        <v>1684.8</v>
      </c>
      <c r="U291" s="74">
        <f t="shared" si="152"/>
        <v>6552</v>
      </c>
      <c r="V291" s="84">
        <v>4680</v>
      </c>
      <c r="W291" s="84">
        <v>187.20000000000002</v>
      </c>
      <c r="X291" s="84">
        <f>V291*RIGHT($T$1,3)+V291+W291</f>
        <v>6552</v>
      </c>
      <c r="Y291" s="77">
        <f t="shared" si="153"/>
        <v>0</v>
      </c>
      <c r="Z291" s="78">
        <f t="shared" si="154"/>
        <v>0</v>
      </c>
    </row>
    <row r="292" spans="1:26" ht="13.5" customHeight="1" x14ac:dyDescent="0.25">
      <c r="A292" s="11">
        <v>618</v>
      </c>
      <c r="B292" s="4" t="s">
        <v>189</v>
      </c>
      <c r="C292" s="4" t="s">
        <v>193</v>
      </c>
      <c r="D292" s="4" t="s">
        <v>565</v>
      </c>
      <c r="E292" s="4" t="s">
        <v>564</v>
      </c>
      <c r="F292" s="30">
        <v>9</v>
      </c>
      <c r="G292" s="30" t="s">
        <v>593</v>
      </c>
      <c r="H292" s="32" t="s">
        <v>514</v>
      </c>
      <c r="I292" s="90"/>
      <c r="J292" s="40">
        <v>3600</v>
      </c>
      <c r="K292" s="13">
        <f t="shared" si="149"/>
        <v>3600</v>
      </c>
      <c r="L292" s="17"/>
      <c r="M292" s="17">
        <v>0.3</v>
      </c>
      <c r="N292" s="17"/>
      <c r="O292" s="41">
        <f t="shared" si="150"/>
        <v>4680</v>
      </c>
      <c r="P292" s="47"/>
      <c r="Q292" s="47"/>
      <c r="R292" s="48"/>
      <c r="S292" s="49">
        <f t="shared" si="151"/>
        <v>0</v>
      </c>
      <c r="T292" s="49">
        <f>O292*RIGHT($T$1,3)</f>
        <v>1684.8</v>
      </c>
      <c r="U292" s="74">
        <f t="shared" si="152"/>
        <v>6364.8</v>
      </c>
      <c r="V292" s="84">
        <v>4680</v>
      </c>
      <c r="W292" s="84">
        <v>0</v>
      </c>
      <c r="X292" s="84">
        <f>V292*RIGHT($T$1,3)+V292+W292</f>
        <v>6364.8</v>
      </c>
      <c r="Y292" s="77">
        <f t="shared" si="153"/>
        <v>0</v>
      </c>
      <c r="Z292" s="78">
        <f t="shared" si="154"/>
        <v>0</v>
      </c>
    </row>
    <row r="293" spans="1:26" ht="13.5" customHeight="1" x14ac:dyDescent="0.25">
      <c r="A293" s="11">
        <v>605</v>
      </c>
      <c r="B293" s="4" t="s">
        <v>189</v>
      </c>
      <c r="C293" s="4" t="s">
        <v>194</v>
      </c>
      <c r="D293" s="4" t="s">
        <v>565</v>
      </c>
      <c r="E293" s="4" t="s">
        <v>564</v>
      </c>
      <c r="F293" s="30">
        <v>9</v>
      </c>
      <c r="G293" s="30" t="s">
        <v>593</v>
      </c>
      <c r="H293" s="32" t="s">
        <v>514</v>
      </c>
      <c r="I293" s="90"/>
      <c r="J293" s="40">
        <v>3600</v>
      </c>
      <c r="K293" s="13">
        <f t="shared" si="149"/>
        <v>3600</v>
      </c>
      <c r="L293" s="17">
        <v>0.15</v>
      </c>
      <c r="M293" s="17"/>
      <c r="N293" s="17"/>
      <c r="O293" s="41">
        <f t="shared" si="150"/>
        <v>4140</v>
      </c>
      <c r="P293" s="47"/>
      <c r="Q293" s="47"/>
      <c r="R293" s="48"/>
      <c r="S293" s="49">
        <f t="shared" si="151"/>
        <v>0</v>
      </c>
      <c r="T293" s="49">
        <f>O293*RIGHT($T$1,3)</f>
        <v>1490.3999999999999</v>
      </c>
      <c r="U293" s="74">
        <f t="shared" si="152"/>
        <v>5630.4</v>
      </c>
      <c r="V293" s="84">
        <v>4140</v>
      </c>
      <c r="W293" s="84">
        <v>0</v>
      </c>
      <c r="X293" s="84">
        <f>V293*RIGHT($T$1,3)+V293+W293</f>
        <v>5630.4</v>
      </c>
      <c r="Y293" s="77">
        <f t="shared" si="153"/>
        <v>0</v>
      </c>
      <c r="Z293" s="78">
        <f t="shared" si="154"/>
        <v>0</v>
      </c>
    </row>
    <row r="294" spans="1:26" ht="13.5" customHeight="1" x14ac:dyDescent="0.25">
      <c r="A294" s="11">
        <v>2226</v>
      </c>
      <c r="B294" s="4" t="s">
        <v>189</v>
      </c>
      <c r="C294" s="4" t="s">
        <v>478</v>
      </c>
      <c r="D294" s="4" t="s">
        <v>559</v>
      </c>
      <c r="E294" s="4" t="s">
        <v>120</v>
      </c>
      <c r="F294" s="30">
        <v>8</v>
      </c>
      <c r="G294" s="30" t="s">
        <v>593</v>
      </c>
      <c r="H294" s="32" t="s">
        <v>514</v>
      </c>
      <c r="I294" s="90"/>
      <c r="J294" s="40">
        <v>3520</v>
      </c>
      <c r="K294" s="13">
        <f t="shared" si="149"/>
        <v>1760</v>
      </c>
      <c r="L294" s="17"/>
      <c r="M294" s="17"/>
      <c r="N294" s="17"/>
      <c r="O294" s="41">
        <f t="shared" si="150"/>
        <v>1760</v>
      </c>
      <c r="P294" s="47"/>
      <c r="Q294" s="47"/>
      <c r="R294" s="48"/>
      <c r="S294" s="49">
        <f t="shared" si="151"/>
        <v>0</v>
      </c>
      <c r="T294" s="49"/>
      <c r="U294" s="74">
        <f t="shared" si="152"/>
        <v>1760</v>
      </c>
      <c r="V294" s="84">
        <v>1760</v>
      </c>
      <c r="W294" s="84">
        <v>0</v>
      </c>
      <c r="X294" s="84">
        <f>V294+W294</f>
        <v>1760</v>
      </c>
      <c r="Y294" s="77">
        <f t="shared" si="153"/>
        <v>0</v>
      </c>
      <c r="Z294" s="78">
        <f t="shared" si="154"/>
        <v>0</v>
      </c>
    </row>
    <row r="295" spans="1:26" ht="13.5" customHeight="1" x14ac:dyDescent="0.25">
      <c r="A295" s="11">
        <v>387</v>
      </c>
      <c r="B295" s="4" t="s">
        <v>189</v>
      </c>
      <c r="C295" s="4" t="s">
        <v>479</v>
      </c>
      <c r="D295" s="4" t="s">
        <v>559</v>
      </c>
      <c r="E295" s="4" t="s">
        <v>120</v>
      </c>
      <c r="F295" s="30">
        <v>8</v>
      </c>
      <c r="G295" s="30" t="s">
        <v>593</v>
      </c>
      <c r="H295" s="32" t="s">
        <v>514</v>
      </c>
      <c r="I295" s="90"/>
      <c r="J295" s="40">
        <v>3520</v>
      </c>
      <c r="K295" s="13">
        <f t="shared" si="149"/>
        <v>1760</v>
      </c>
      <c r="L295" s="17"/>
      <c r="M295" s="17"/>
      <c r="N295" s="17"/>
      <c r="O295" s="41">
        <f t="shared" si="150"/>
        <v>1760</v>
      </c>
      <c r="P295" s="47"/>
      <c r="Q295" s="47"/>
      <c r="R295" s="48"/>
      <c r="S295" s="49">
        <f t="shared" si="151"/>
        <v>0</v>
      </c>
      <c r="T295" s="49"/>
      <c r="U295" s="74">
        <f t="shared" si="152"/>
        <v>1760</v>
      </c>
      <c r="V295" s="84">
        <v>1760</v>
      </c>
      <c r="W295" s="84">
        <v>0</v>
      </c>
      <c r="X295" s="84">
        <f>V295+W295</f>
        <v>1760</v>
      </c>
      <c r="Y295" s="77">
        <f t="shared" si="153"/>
        <v>0</v>
      </c>
      <c r="Z295" s="78">
        <f t="shared" si="154"/>
        <v>0</v>
      </c>
    </row>
    <row r="296" spans="1:26" ht="13.5" customHeight="1" x14ac:dyDescent="0.25">
      <c r="A296" s="5" t="s">
        <v>342</v>
      </c>
      <c r="B296" s="2"/>
      <c r="C296" s="2"/>
      <c r="D296" s="3"/>
      <c r="E296" s="3"/>
      <c r="F296" s="3"/>
      <c r="G296" s="3"/>
      <c r="H296" s="3"/>
      <c r="I296" s="91"/>
      <c r="J296" s="14"/>
      <c r="K296" s="14"/>
      <c r="L296" s="14"/>
      <c r="M296" s="14"/>
      <c r="N296" s="14"/>
      <c r="O296" s="42"/>
      <c r="P296" s="50"/>
      <c r="Q296" s="50"/>
      <c r="R296" s="51"/>
      <c r="S296" s="52"/>
      <c r="T296" s="52"/>
      <c r="U296" s="52"/>
      <c r="V296" s="52"/>
      <c r="W296" s="52"/>
      <c r="X296" s="52"/>
      <c r="Y296" s="52"/>
      <c r="Z296" s="52"/>
    </row>
    <row r="297" spans="1:26" ht="13.5" customHeight="1" x14ac:dyDescent="0.25">
      <c r="A297" s="11">
        <v>677</v>
      </c>
      <c r="B297" s="4" t="s">
        <v>342</v>
      </c>
      <c r="C297" s="4" t="s">
        <v>623</v>
      </c>
      <c r="D297" s="4" t="s">
        <v>566</v>
      </c>
      <c r="E297" s="4" t="s">
        <v>59</v>
      </c>
      <c r="F297" s="30">
        <v>19</v>
      </c>
      <c r="G297" s="30" t="s">
        <v>589</v>
      </c>
      <c r="H297" s="31" t="s">
        <v>509</v>
      </c>
      <c r="I297" s="90"/>
      <c r="J297" s="40"/>
      <c r="K297" s="13">
        <f>IF(F297=8,J297/2,J297)</f>
        <v>0</v>
      </c>
      <c r="L297" s="17"/>
      <c r="M297" s="17"/>
      <c r="N297" s="17"/>
      <c r="O297" s="41">
        <f>K297+(K297*L297+K297*M297+K297*N297)</f>
        <v>0</v>
      </c>
      <c r="P297" s="47"/>
      <c r="Q297" s="47"/>
      <c r="R297" s="48"/>
      <c r="S297" s="49">
        <f>O297*P297+(O297*Q297*0.36)+(O297*R297*0.14)</f>
        <v>0</v>
      </c>
      <c r="T297" s="49"/>
      <c r="U297" s="74">
        <f>O297+S297+T297</f>
        <v>0</v>
      </c>
      <c r="V297" s="74"/>
      <c r="W297" s="74">
        <v>0</v>
      </c>
      <c r="X297" s="84"/>
      <c r="Y297" s="77">
        <f>U297-X297</f>
        <v>0</v>
      </c>
      <c r="Z297" s="78"/>
    </row>
    <row r="298" spans="1:26" ht="13.5" customHeight="1" x14ac:dyDescent="0.25">
      <c r="A298" s="11">
        <v>281</v>
      </c>
      <c r="B298" s="4" t="s">
        <v>342</v>
      </c>
      <c r="C298" s="4" t="s">
        <v>343</v>
      </c>
      <c r="D298" s="4" t="s">
        <v>530</v>
      </c>
      <c r="E298" s="4" t="s">
        <v>344</v>
      </c>
      <c r="F298" s="37">
        <v>16</v>
      </c>
      <c r="G298" s="30" t="s">
        <v>589</v>
      </c>
      <c r="H298" s="32" t="s">
        <v>513</v>
      </c>
      <c r="I298" s="90"/>
      <c r="J298" s="40">
        <v>14500</v>
      </c>
      <c r="K298" s="13">
        <f>IF(F298=8,J298/2,J298)</f>
        <v>14500</v>
      </c>
      <c r="L298" s="17"/>
      <c r="M298" s="17"/>
      <c r="N298" s="17">
        <v>0.4</v>
      </c>
      <c r="O298" s="41">
        <f>K298+(K298*L298+K298*M298+K298*N298)</f>
        <v>20300</v>
      </c>
      <c r="P298" s="47"/>
      <c r="Q298" s="47"/>
      <c r="R298" s="48"/>
      <c r="S298" s="49">
        <f>O298*P298+(O298*Q298*0.36)+(O298*R298*0.14)</f>
        <v>0</v>
      </c>
      <c r="T298" s="49">
        <f>O298*RIGHT($T$1,3)</f>
        <v>7308</v>
      </c>
      <c r="U298" s="74">
        <f>O298+S298+T298</f>
        <v>27608</v>
      </c>
      <c r="V298" s="84">
        <v>20300</v>
      </c>
      <c r="W298" s="84">
        <v>0</v>
      </c>
      <c r="X298" s="84">
        <f>V298*RIGHT($T$1,3)+V298+W298</f>
        <v>27608</v>
      </c>
      <c r="Y298" s="77">
        <f>U298-X298</f>
        <v>0</v>
      </c>
      <c r="Z298" s="78">
        <f>(U298-X298)/X298</f>
        <v>0</v>
      </c>
    </row>
    <row r="299" spans="1:26" ht="13.5" customHeight="1" x14ac:dyDescent="0.25">
      <c r="A299" s="11">
        <v>245</v>
      </c>
      <c r="B299" s="4" t="s">
        <v>342</v>
      </c>
      <c r="C299" s="4" t="s">
        <v>346</v>
      </c>
      <c r="D299" s="4" t="s">
        <v>567</v>
      </c>
      <c r="E299" s="4" t="s">
        <v>49</v>
      </c>
      <c r="F299" s="30">
        <v>15</v>
      </c>
      <c r="G299" s="30" t="s">
        <v>589</v>
      </c>
      <c r="H299" s="32" t="s">
        <v>512</v>
      </c>
      <c r="I299" s="90"/>
      <c r="J299" s="40">
        <v>10000</v>
      </c>
      <c r="K299" s="13">
        <f>IF(F299=8,J299/2,J299)</f>
        <v>10000</v>
      </c>
      <c r="L299" s="17"/>
      <c r="M299" s="17">
        <v>0.3</v>
      </c>
      <c r="N299" s="17"/>
      <c r="O299" s="41">
        <f>K299+(K299*L299+K299*M299+K299*N299)</f>
        <v>13000</v>
      </c>
      <c r="P299" s="47"/>
      <c r="Q299" s="47"/>
      <c r="R299" s="48"/>
      <c r="S299" s="49">
        <f>O299*P299+(O299*Q299*0.36)+(O299*R299*0.14)</f>
        <v>0</v>
      </c>
      <c r="T299" s="49">
        <f>O299*RIGHT($T$1,3)</f>
        <v>4680</v>
      </c>
      <c r="U299" s="74">
        <f>O299+S299+T299</f>
        <v>17680</v>
      </c>
      <c r="V299" s="84">
        <v>13000</v>
      </c>
      <c r="W299" s="84">
        <v>0</v>
      </c>
      <c r="X299" s="84">
        <f>V299*RIGHT($T$1,3)+V299+W299</f>
        <v>17680</v>
      </c>
      <c r="Y299" s="77">
        <f>U299-X299</f>
        <v>0</v>
      </c>
      <c r="Z299" s="78">
        <f>(U299-X299)/X299</f>
        <v>0</v>
      </c>
    </row>
    <row r="300" spans="1:26" ht="13.5" customHeight="1" x14ac:dyDescent="0.25">
      <c r="A300" s="11">
        <v>669</v>
      </c>
      <c r="B300" s="4" t="s">
        <v>342</v>
      </c>
      <c r="C300" s="4" t="s">
        <v>615</v>
      </c>
      <c r="D300" s="4" t="s">
        <v>568</v>
      </c>
      <c r="E300" s="4" t="s">
        <v>50</v>
      </c>
      <c r="F300" s="30">
        <v>13</v>
      </c>
      <c r="G300" s="30" t="s">
        <v>589</v>
      </c>
      <c r="H300" s="32" t="s">
        <v>510</v>
      </c>
      <c r="I300" s="90"/>
      <c r="J300" s="40">
        <v>6600</v>
      </c>
      <c r="K300" s="13">
        <f>IF(F300=8,J300/2,J300)</f>
        <v>6600</v>
      </c>
      <c r="L300" s="33">
        <v>0.15</v>
      </c>
      <c r="M300" s="17"/>
      <c r="N300" s="17"/>
      <c r="O300" s="41">
        <f>K300+(K300*L300+K300*M300+K300*N300)</f>
        <v>7590</v>
      </c>
      <c r="P300" s="47"/>
      <c r="Q300" s="47"/>
      <c r="R300" s="48"/>
      <c r="S300" s="49">
        <f>O300*P300+(O300*Q300*0.36)+(O300*R300*0.14)</f>
        <v>0</v>
      </c>
      <c r="T300" s="49">
        <f>O300*RIGHT($T$1,3)</f>
        <v>2732.4</v>
      </c>
      <c r="U300" s="74">
        <f>O300+S300+T300</f>
        <v>10322.4</v>
      </c>
      <c r="V300" s="84">
        <v>6600</v>
      </c>
      <c r="W300" s="84">
        <v>0</v>
      </c>
      <c r="X300" s="84">
        <f>V300*RIGHT($T$1,3)+V300+W300</f>
        <v>8976</v>
      </c>
      <c r="Y300" s="77">
        <f>U300-X300</f>
        <v>1346.3999999999996</v>
      </c>
      <c r="Z300" s="78">
        <f>(U300-X300)/X300</f>
        <v>0.14999999999999997</v>
      </c>
    </row>
    <row r="301" spans="1:26" ht="13.5" customHeight="1" x14ac:dyDescent="0.25">
      <c r="A301" s="11">
        <v>282</v>
      </c>
      <c r="B301" s="4" t="s">
        <v>342</v>
      </c>
      <c r="C301" s="4" t="s">
        <v>345</v>
      </c>
      <c r="D301" s="4" t="s">
        <v>569</v>
      </c>
      <c r="E301" s="4" t="s">
        <v>71</v>
      </c>
      <c r="F301" s="37">
        <v>16</v>
      </c>
      <c r="G301" s="30" t="s">
        <v>589</v>
      </c>
      <c r="H301" s="32" t="s">
        <v>513</v>
      </c>
      <c r="I301" s="90"/>
      <c r="J301" s="40">
        <v>14500</v>
      </c>
      <c r="K301" s="13">
        <f>IF(F301=8,J301/2,J301)</f>
        <v>14500</v>
      </c>
      <c r="L301" s="17">
        <v>0.15</v>
      </c>
      <c r="M301" s="33"/>
      <c r="N301" s="17"/>
      <c r="O301" s="41">
        <f>K301+(K301*L301+K301*M301+K301*N301)</f>
        <v>16675</v>
      </c>
      <c r="P301" s="47"/>
      <c r="Q301" s="47"/>
      <c r="R301" s="48"/>
      <c r="S301" s="49">
        <f>O301*P301+(O301*Q301*0.36)+(O301*R301*0.14)</f>
        <v>0</v>
      </c>
      <c r="T301" s="49">
        <f>O301*RIGHT($T$1,3)</f>
        <v>6003</v>
      </c>
      <c r="U301" s="74">
        <f>O301+S301+T301</f>
        <v>22678</v>
      </c>
      <c r="V301" s="84">
        <v>16675</v>
      </c>
      <c r="W301" s="84">
        <v>0</v>
      </c>
      <c r="X301" s="84">
        <f>V301*RIGHT($T$1,3)+V301+W301</f>
        <v>22678</v>
      </c>
      <c r="Y301" s="77">
        <f>U301-X301</f>
        <v>0</v>
      </c>
      <c r="Z301" s="78">
        <f>(U301-X301)/X301</f>
        <v>0</v>
      </c>
    </row>
    <row r="302" spans="1:26" ht="13.5" customHeight="1" x14ac:dyDescent="0.25">
      <c r="A302" s="1" t="s">
        <v>347</v>
      </c>
      <c r="B302" s="2"/>
      <c r="C302" s="2"/>
      <c r="D302" s="3"/>
      <c r="E302" s="3"/>
      <c r="F302" s="3"/>
      <c r="G302" s="3"/>
      <c r="H302" s="3"/>
      <c r="I302" s="91"/>
      <c r="J302" s="14"/>
      <c r="K302" s="14"/>
      <c r="L302" s="14"/>
      <c r="M302" s="14"/>
      <c r="N302" s="14"/>
      <c r="O302" s="42"/>
      <c r="P302" s="50"/>
      <c r="Q302" s="50"/>
      <c r="R302" s="51"/>
      <c r="S302" s="52"/>
      <c r="T302" s="52"/>
      <c r="U302" s="52"/>
      <c r="V302" s="52"/>
      <c r="W302" s="52"/>
      <c r="X302" s="52"/>
      <c r="Y302" s="52"/>
      <c r="Z302" s="52"/>
    </row>
    <row r="303" spans="1:26" ht="13.5" customHeight="1" x14ac:dyDescent="0.25">
      <c r="A303" s="11">
        <v>596</v>
      </c>
      <c r="B303" s="4" t="s">
        <v>347</v>
      </c>
      <c r="C303" s="4" t="s">
        <v>348</v>
      </c>
      <c r="D303" s="4" t="s">
        <v>570</v>
      </c>
      <c r="E303" s="4" t="s">
        <v>33</v>
      </c>
      <c r="F303" s="30">
        <v>16</v>
      </c>
      <c r="G303" s="30" t="s">
        <v>602</v>
      </c>
      <c r="H303" s="32" t="s">
        <v>513</v>
      </c>
      <c r="I303" s="90"/>
      <c r="J303" s="40">
        <v>13500</v>
      </c>
      <c r="K303" s="13">
        <f t="shared" ref="K303:K310" si="155">IF(F303=8,J303/2,J303)</f>
        <v>13500</v>
      </c>
      <c r="L303" s="17">
        <v>0.15</v>
      </c>
      <c r="M303" s="17"/>
      <c r="N303" s="17"/>
      <c r="O303" s="41">
        <f t="shared" ref="O303:O310" si="156">K303+(K303*L303+K303*M303+K303*N303)</f>
        <v>15525</v>
      </c>
      <c r="P303" s="47"/>
      <c r="Q303" s="47"/>
      <c r="R303" s="48"/>
      <c r="S303" s="49">
        <f t="shared" ref="S303:S310" si="157">O303*P303+(O303*Q303*0.36)+(O303*R303*0.14)</f>
        <v>0</v>
      </c>
      <c r="T303" s="49">
        <f t="shared" ref="T303:T310" si="158">O303*RIGHT($T$1,3)</f>
        <v>5589</v>
      </c>
      <c r="U303" s="74">
        <f t="shared" ref="U303:U310" si="159">O303+S303+T303</f>
        <v>21114</v>
      </c>
      <c r="V303" s="84">
        <v>15525</v>
      </c>
      <c r="W303" s="84">
        <v>0</v>
      </c>
      <c r="X303" s="84">
        <f t="shared" ref="X303:X310" si="160">V303*RIGHT($T$1,3)+V303+W303</f>
        <v>21114</v>
      </c>
      <c r="Y303" s="77">
        <f t="shared" ref="Y303:Y310" si="161">U303-X303</f>
        <v>0</v>
      </c>
      <c r="Z303" s="78">
        <f t="shared" ref="Z303:Z310" si="162">(U303-X303)/X303</f>
        <v>0</v>
      </c>
    </row>
    <row r="304" spans="1:26" ht="13.5" customHeight="1" x14ac:dyDescent="0.25">
      <c r="A304" s="11">
        <v>156</v>
      </c>
      <c r="B304" s="4" t="s">
        <v>347</v>
      </c>
      <c r="C304" s="4" t="s">
        <v>349</v>
      </c>
      <c r="D304" s="4" t="s">
        <v>571</v>
      </c>
      <c r="E304" s="4" t="s">
        <v>32</v>
      </c>
      <c r="F304" s="30">
        <v>16</v>
      </c>
      <c r="G304" s="30" t="s">
        <v>589</v>
      </c>
      <c r="H304" s="32" t="s">
        <v>510</v>
      </c>
      <c r="I304" s="90"/>
      <c r="J304" s="88">
        <v>12000</v>
      </c>
      <c r="K304" s="13">
        <f t="shared" si="155"/>
        <v>12000</v>
      </c>
      <c r="L304" s="17"/>
      <c r="M304" s="17">
        <v>0.3</v>
      </c>
      <c r="N304" s="17"/>
      <c r="O304" s="41">
        <f t="shared" si="156"/>
        <v>15600</v>
      </c>
      <c r="P304" s="47"/>
      <c r="Q304" s="47"/>
      <c r="R304" s="48"/>
      <c r="S304" s="49">
        <f t="shared" si="157"/>
        <v>0</v>
      </c>
      <c r="T304" s="49">
        <f t="shared" si="158"/>
        <v>5616</v>
      </c>
      <c r="U304" s="74">
        <f t="shared" si="159"/>
        <v>21216</v>
      </c>
      <c r="V304" s="84">
        <v>15600</v>
      </c>
      <c r="W304" s="84">
        <v>0</v>
      </c>
      <c r="X304" s="84">
        <f t="shared" si="160"/>
        <v>21216</v>
      </c>
      <c r="Y304" s="77">
        <f t="shared" si="161"/>
        <v>0</v>
      </c>
      <c r="Z304" s="78">
        <f t="shared" si="162"/>
        <v>0</v>
      </c>
    </row>
    <row r="305" spans="1:26" ht="13.5" customHeight="1" x14ac:dyDescent="0.25">
      <c r="A305" s="11">
        <v>506</v>
      </c>
      <c r="B305" s="4" t="s">
        <v>347</v>
      </c>
      <c r="C305" s="4" t="s">
        <v>350</v>
      </c>
      <c r="D305" s="4" t="s">
        <v>572</v>
      </c>
      <c r="E305" s="4" t="s">
        <v>27</v>
      </c>
      <c r="F305" s="30">
        <v>15</v>
      </c>
      <c r="G305" s="30" t="s">
        <v>602</v>
      </c>
      <c r="H305" s="32" t="s">
        <v>510</v>
      </c>
      <c r="I305" s="90"/>
      <c r="J305" s="40">
        <v>9000</v>
      </c>
      <c r="K305" s="13">
        <f t="shared" si="155"/>
        <v>9000</v>
      </c>
      <c r="L305" s="17"/>
      <c r="M305" s="33">
        <v>0.3</v>
      </c>
      <c r="N305" s="17"/>
      <c r="O305" s="41">
        <f t="shared" si="156"/>
        <v>11700</v>
      </c>
      <c r="P305" s="47"/>
      <c r="Q305" s="47"/>
      <c r="R305" s="48"/>
      <c r="S305" s="49">
        <f t="shared" si="157"/>
        <v>0</v>
      </c>
      <c r="T305" s="49">
        <f t="shared" si="158"/>
        <v>4212</v>
      </c>
      <c r="U305" s="74">
        <f t="shared" si="159"/>
        <v>15912</v>
      </c>
      <c r="V305" s="84">
        <v>10350</v>
      </c>
      <c r="W305" s="84">
        <v>0</v>
      </c>
      <c r="X305" s="84">
        <f t="shared" si="160"/>
        <v>14076</v>
      </c>
      <c r="Y305" s="77">
        <f t="shared" si="161"/>
        <v>1836</v>
      </c>
      <c r="Z305" s="78">
        <f t="shared" si="162"/>
        <v>0.13043478260869565</v>
      </c>
    </row>
    <row r="306" spans="1:26" ht="13.5" customHeight="1" x14ac:dyDescent="0.25">
      <c r="A306" s="11">
        <v>26</v>
      </c>
      <c r="B306" s="4" t="s">
        <v>347</v>
      </c>
      <c r="C306" s="4" t="s">
        <v>351</v>
      </c>
      <c r="D306" s="4" t="s">
        <v>572</v>
      </c>
      <c r="E306" s="4" t="s">
        <v>29</v>
      </c>
      <c r="F306" s="30">
        <v>13</v>
      </c>
      <c r="G306" s="30" t="s">
        <v>602</v>
      </c>
      <c r="H306" s="32" t="s">
        <v>511</v>
      </c>
      <c r="I306" s="90"/>
      <c r="J306" s="40">
        <v>6000</v>
      </c>
      <c r="K306" s="13">
        <f t="shared" si="155"/>
        <v>6000</v>
      </c>
      <c r="L306" s="17"/>
      <c r="M306" s="33">
        <v>0.3</v>
      </c>
      <c r="N306" s="17"/>
      <c r="O306" s="41">
        <f t="shared" si="156"/>
        <v>7800</v>
      </c>
      <c r="P306" s="47"/>
      <c r="Q306" s="47"/>
      <c r="R306" s="48"/>
      <c r="S306" s="49">
        <f t="shared" si="157"/>
        <v>0</v>
      </c>
      <c r="T306" s="49">
        <f t="shared" si="158"/>
        <v>2808</v>
      </c>
      <c r="U306" s="74">
        <f t="shared" si="159"/>
        <v>10608</v>
      </c>
      <c r="V306" s="84">
        <v>6900</v>
      </c>
      <c r="W306" s="84">
        <v>0</v>
      </c>
      <c r="X306" s="84">
        <f t="shared" si="160"/>
        <v>9384</v>
      </c>
      <c r="Y306" s="77">
        <f t="shared" si="161"/>
        <v>1224</v>
      </c>
      <c r="Z306" s="78">
        <f t="shared" si="162"/>
        <v>0.13043478260869565</v>
      </c>
    </row>
    <row r="307" spans="1:26" ht="13.5" customHeight="1" x14ac:dyDescent="0.25">
      <c r="A307" s="11">
        <v>525</v>
      </c>
      <c r="B307" s="4" t="s">
        <v>347</v>
      </c>
      <c r="C307" s="4" t="s">
        <v>352</v>
      </c>
      <c r="D307" s="4" t="s">
        <v>547</v>
      </c>
      <c r="E307" s="4" t="s">
        <v>90</v>
      </c>
      <c r="F307" s="37">
        <v>13</v>
      </c>
      <c r="G307" s="30" t="s">
        <v>588</v>
      </c>
      <c r="H307" s="32" t="s">
        <v>511</v>
      </c>
      <c r="I307" s="90"/>
      <c r="J307" s="40">
        <v>5500</v>
      </c>
      <c r="K307" s="13">
        <f t="shared" si="155"/>
        <v>5500</v>
      </c>
      <c r="L307" s="17"/>
      <c r="M307" s="33">
        <v>0.3</v>
      </c>
      <c r="N307" s="17"/>
      <c r="O307" s="41">
        <f t="shared" si="156"/>
        <v>7150</v>
      </c>
      <c r="P307" s="47"/>
      <c r="Q307" s="47"/>
      <c r="R307" s="48"/>
      <c r="S307" s="49">
        <f t="shared" si="157"/>
        <v>0</v>
      </c>
      <c r="T307" s="49">
        <f t="shared" si="158"/>
        <v>2574</v>
      </c>
      <c r="U307" s="74">
        <f t="shared" si="159"/>
        <v>9724</v>
      </c>
      <c r="V307" s="84">
        <v>6325</v>
      </c>
      <c r="W307" s="84">
        <v>0</v>
      </c>
      <c r="X307" s="84">
        <f t="shared" si="160"/>
        <v>8602</v>
      </c>
      <c r="Y307" s="77">
        <f t="shared" si="161"/>
        <v>1122</v>
      </c>
      <c r="Z307" s="78">
        <f t="shared" si="162"/>
        <v>0.13043478260869565</v>
      </c>
    </row>
    <row r="308" spans="1:26" ht="13.5" customHeight="1" x14ac:dyDescent="0.25">
      <c r="A308" s="11">
        <v>1916</v>
      </c>
      <c r="B308" s="4" t="s">
        <v>347</v>
      </c>
      <c r="C308" s="4" t="s">
        <v>488</v>
      </c>
      <c r="D308" s="4" t="s">
        <v>521</v>
      </c>
      <c r="E308" s="4" t="s">
        <v>489</v>
      </c>
      <c r="F308" s="30">
        <v>14</v>
      </c>
      <c r="G308" s="30" t="s">
        <v>589</v>
      </c>
      <c r="H308" s="32" t="s">
        <v>510</v>
      </c>
      <c r="I308" s="90"/>
      <c r="J308" s="88">
        <v>8500</v>
      </c>
      <c r="K308" s="83">
        <f t="shared" si="155"/>
        <v>8500</v>
      </c>
      <c r="L308" s="17"/>
      <c r="M308" s="17">
        <v>0.3</v>
      </c>
      <c r="N308" s="17"/>
      <c r="O308" s="41">
        <f t="shared" si="156"/>
        <v>11050</v>
      </c>
      <c r="P308" s="47"/>
      <c r="Q308" s="47"/>
      <c r="R308" s="48"/>
      <c r="S308" s="49">
        <f t="shared" si="157"/>
        <v>0</v>
      </c>
      <c r="T308" s="49">
        <f t="shared" si="158"/>
        <v>3978</v>
      </c>
      <c r="U308" s="74">
        <f t="shared" si="159"/>
        <v>15028</v>
      </c>
      <c r="V308" s="84">
        <v>11050</v>
      </c>
      <c r="W308" s="84">
        <v>0</v>
      </c>
      <c r="X308" s="84">
        <f t="shared" si="160"/>
        <v>15028</v>
      </c>
      <c r="Y308" s="77">
        <f t="shared" si="161"/>
        <v>0</v>
      </c>
      <c r="Z308" s="78">
        <f t="shared" si="162"/>
        <v>0</v>
      </c>
    </row>
    <row r="309" spans="1:26" ht="13.5" customHeight="1" x14ac:dyDescent="0.25">
      <c r="A309" s="11">
        <v>560</v>
      </c>
      <c r="B309" s="4" t="s">
        <v>347</v>
      </c>
      <c r="C309" s="4" t="s">
        <v>353</v>
      </c>
      <c r="D309" s="4" t="s">
        <v>521</v>
      </c>
      <c r="E309" s="4" t="s">
        <v>81</v>
      </c>
      <c r="F309" s="30">
        <v>14</v>
      </c>
      <c r="G309" s="30" t="s">
        <v>589</v>
      </c>
      <c r="H309" s="32" t="s">
        <v>510</v>
      </c>
      <c r="I309" s="90"/>
      <c r="J309" s="40">
        <v>7800</v>
      </c>
      <c r="K309" s="13">
        <f t="shared" si="155"/>
        <v>7800</v>
      </c>
      <c r="L309" s="17"/>
      <c r="M309" s="17">
        <v>0.3</v>
      </c>
      <c r="N309" s="17"/>
      <c r="O309" s="41">
        <f t="shared" si="156"/>
        <v>10140</v>
      </c>
      <c r="P309" s="47"/>
      <c r="Q309" s="47"/>
      <c r="R309" s="48"/>
      <c r="S309" s="49">
        <f t="shared" si="157"/>
        <v>0</v>
      </c>
      <c r="T309" s="49">
        <f t="shared" si="158"/>
        <v>3650.4</v>
      </c>
      <c r="U309" s="74">
        <f t="shared" si="159"/>
        <v>13790.4</v>
      </c>
      <c r="V309" s="84">
        <v>10140</v>
      </c>
      <c r="W309" s="84">
        <v>0</v>
      </c>
      <c r="X309" s="84">
        <f t="shared" si="160"/>
        <v>13790.4</v>
      </c>
      <c r="Y309" s="77">
        <f t="shared" si="161"/>
        <v>0</v>
      </c>
      <c r="Z309" s="78">
        <f t="shared" si="162"/>
        <v>0</v>
      </c>
    </row>
    <row r="310" spans="1:26" ht="13.5" customHeight="1" x14ac:dyDescent="0.25">
      <c r="A310" s="11">
        <v>533</v>
      </c>
      <c r="B310" s="4" t="s">
        <v>347</v>
      </c>
      <c r="C310" s="4" t="s">
        <v>354</v>
      </c>
      <c r="D310" s="4" t="s">
        <v>573</v>
      </c>
      <c r="E310" s="4" t="s">
        <v>34</v>
      </c>
      <c r="F310" s="30">
        <v>13</v>
      </c>
      <c r="G310" s="30" t="s">
        <v>589</v>
      </c>
      <c r="H310" s="32" t="s">
        <v>510</v>
      </c>
      <c r="I310" s="90"/>
      <c r="J310" s="88">
        <v>6600</v>
      </c>
      <c r="K310" s="83">
        <f t="shared" si="155"/>
        <v>6600</v>
      </c>
      <c r="L310" s="17">
        <v>0.15</v>
      </c>
      <c r="M310" s="17"/>
      <c r="N310" s="17"/>
      <c r="O310" s="41">
        <f t="shared" si="156"/>
        <v>7590</v>
      </c>
      <c r="P310" s="47"/>
      <c r="Q310" s="47"/>
      <c r="R310" s="48"/>
      <c r="S310" s="49">
        <f t="shared" si="157"/>
        <v>0</v>
      </c>
      <c r="T310" s="49">
        <f t="shared" si="158"/>
        <v>2732.4</v>
      </c>
      <c r="U310" s="74">
        <f t="shared" si="159"/>
        <v>10322.4</v>
      </c>
      <c r="V310" s="84">
        <v>7590</v>
      </c>
      <c r="W310" s="84">
        <v>0</v>
      </c>
      <c r="X310" s="84">
        <f t="shared" si="160"/>
        <v>10322.4</v>
      </c>
      <c r="Y310" s="77">
        <f t="shared" si="161"/>
        <v>0</v>
      </c>
      <c r="Z310" s="78">
        <f t="shared" si="162"/>
        <v>0</v>
      </c>
    </row>
    <row r="311" spans="1:26" ht="13.5" customHeight="1" x14ac:dyDescent="0.25">
      <c r="A311" s="1" t="s">
        <v>355</v>
      </c>
      <c r="B311" s="2"/>
      <c r="C311" s="2"/>
      <c r="D311" s="3"/>
      <c r="E311" s="3"/>
      <c r="F311" s="3"/>
      <c r="G311" s="3"/>
      <c r="H311" s="3"/>
      <c r="I311" s="91"/>
      <c r="J311" s="14"/>
      <c r="K311" s="14"/>
      <c r="L311" s="14"/>
      <c r="M311" s="14"/>
      <c r="N311" s="14"/>
      <c r="O311" s="42"/>
      <c r="P311" s="50"/>
      <c r="Q311" s="50"/>
      <c r="R311" s="51"/>
      <c r="S311" s="52"/>
      <c r="T311" s="52"/>
      <c r="U311" s="52"/>
      <c r="V311" s="52"/>
      <c r="W311" s="52"/>
      <c r="X311" s="52"/>
      <c r="Y311" s="52"/>
      <c r="Z311" s="52"/>
    </row>
    <row r="312" spans="1:26" ht="13.5" customHeight="1" x14ac:dyDescent="0.25">
      <c r="A312" s="11">
        <v>169</v>
      </c>
      <c r="B312" s="4" t="s">
        <v>355</v>
      </c>
      <c r="C312" s="4" t="s">
        <v>356</v>
      </c>
      <c r="D312" s="4" t="s">
        <v>567</v>
      </c>
      <c r="E312" s="4" t="s">
        <v>11</v>
      </c>
      <c r="F312" s="30">
        <v>16</v>
      </c>
      <c r="G312" s="30" t="s">
        <v>589</v>
      </c>
      <c r="H312" s="32" t="s">
        <v>512</v>
      </c>
      <c r="I312" s="90"/>
      <c r="J312" s="40">
        <v>13500</v>
      </c>
      <c r="K312" s="13">
        <f t="shared" ref="K312:K317" si="163">IF(F312=8,J312/2,J312)</f>
        <v>13500</v>
      </c>
      <c r="L312" s="17"/>
      <c r="M312" s="17">
        <v>0.3</v>
      </c>
      <c r="N312" s="17"/>
      <c r="O312" s="41">
        <f t="shared" ref="O312:O317" si="164">K312+(K312*L312+K312*M312+K312*N312)</f>
        <v>17550</v>
      </c>
      <c r="P312" s="47"/>
      <c r="Q312" s="47"/>
      <c r="R312" s="48"/>
      <c r="S312" s="49">
        <f t="shared" ref="S312:S317" si="165">O312*P312+(O312*Q312*0.36)+(O312*R312*0.14)</f>
        <v>0</v>
      </c>
      <c r="T312" s="49">
        <f t="shared" ref="T312:T317" si="166">O312*RIGHT($T$1,3)</f>
        <v>6318</v>
      </c>
      <c r="U312" s="74">
        <f t="shared" ref="U312:U317" si="167">O312+S312+T312</f>
        <v>23868</v>
      </c>
      <c r="V312" s="84">
        <v>17550</v>
      </c>
      <c r="W312" s="84">
        <v>0</v>
      </c>
      <c r="X312" s="84">
        <f t="shared" ref="X312:X317" si="168">V312*RIGHT($T$1,3)+V312+W312</f>
        <v>23868</v>
      </c>
      <c r="Y312" s="77">
        <f t="shared" ref="Y312:Y317" si="169">U312-X312</f>
        <v>0</v>
      </c>
      <c r="Z312" s="78">
        <f t="shared" ref="Z312:Z317" si="170">(U312-X312)/X312</f>
        <v>0</v>
      </c>
    </row>
    <row r="313" spans="1:26" ht="13.5" customHeight="1" x14ac:dyDescent="0.25">
      <c r="A313" s="11">
        <v>565</v>
      </c>
      <c r="B313" s="4" t="s">
        <v>355</v>
      </c>
      <c r="C313" s="4" t="s">
        <v>357</v>
      </c>
      <c r="D313" s="4" t="s">
        <v>574</v>
      </c>
      <c r="E313" s="4" t="s">
        <v>26</v>
      </c>
      <c r="F313" s="30">
        <v>15</v>
      </c>
      <c r="G313" s="30" t="s">
        <v>589</v>
      </c>
      <c r="H313" s="32" t="s">
        <v>510</v>
      </c>
      <c r="I313" s="90"/>
      <c r="J313" s="40">
        <v>10000</v>
      </c>
      <c r="K313" s="13">
        <f t="shared" si="163"/>
        <v>10000</v>
      </c>
      <c r="L313" s="17"/>
      <c r="M313" s="17">
        <v>0.3</v>
      </c>
      <c r="N313" s="17"/>
      <c r="O313" s="41">
        <f t="shared" si="164"/>
        <v>13000</v>
      </c>
      <c r="P313" s="47"/>
      <c r="Q313" s="47"/>
      <c r="R313" s="48"/>
      <c r="S313" s="49">
        <f t="shared" si="165"/>
        <v>0</v>
      </c>
      <c r="T313" s="49">
        <f t="shared" si="166"/>
        <v>4680</v>
      </c>
      <c r="U313" s="74">
        <f t="shared" si="167"/>
        <v>17680</v>
      </c>
      <c r="V313" s="84">
        <v>13000</v>
      </c>
      <c r="W313" s="84">
        <v>0</v>
      </c>
      <c r="X313" s="84">
        <f t="shared" si="168"/>
        <v>17680</v>
      </c>
      <c r="Y313" s="77">
        <f t="shared" si="169"/>
        <v>0</v>
      </c>
      <c r="Z313" s="78">
        <f t="shared" si="170"/>
        <v>0</v>
      </c>
    </row>
    <row r="314" spans="1:26" ht="13.5" customHeight="1" x14ac:dyDescent="0.25">
      <c r="A314" s="11">
        <v>449</v>
      </c>
      <c r="B314" s="4" t="s">
        <v>355</v>
      </c>
      <c r="C314" s="4" t="s">
        <v>358</v>
      </c>
      <c r="D314" s="4" t="s">
        <v>574</v>
      </c>
      <c r="E314" s="4" t="s">
        <v>26</v>
      </c>
      <c r="F314" s="30">
        <v>15</v>
      </c>
      <c r="G314" s="30" t="s">
        <v>589</v>
      </c>
      <c r="H314" s="32" t="s">
        <v>510</v>
      </c>
      <c r="I314" s="90"/>
      <c r="J314" s="40">
        <v>10000</v>
      </c>
      <c r="K314" s="13">
        <f t="shared" si="163"/>
        <v>10000</v>
      </c>
      <c r="L314" s="17"/>
      <c r="M314" s="33">
        <v>0.3</v>
      </c>
      <c r="N314" s="17"/>
      <c r="O314" s="41">
        <f t="shared" si="164"/>
        <v>13000</v>
      </c>
      <c r="P314" s="47"/>
      <c r="Q314" s="47"/>
      <c r="R314" s="48"/>
      <c r="S314" s="49">
        <f t="shared" si="165"/>
        <v>0</v>
      </c>
      <c r="T314" s="49">
        <f t="shared" si="166"/>
        <v>4680</v>
      </c>
      <c r="U314" s="74">
        <f t="shared" si="167"/>
        <v>17680</v>
      </c>
      <c r="V314" s="84">
        <v>11500</v>
      </c>
      <c r="W314" s="84">
        <v>0</v>
      </c>
      <c r="X314" s="84">
        <f t="shared" si="168"/>
        <v>15640</v>
      </c>
      <c r="Y314" s="77">
        <f t="shared" si="169"/>
        <v>2040</v>
      </c>
      <c r="Z314" s="78">
        <f t="shared" si="170"/>
        <v>0.13043478260869565</v>
      </c>
    </row>
    <row r="315" spans="1:26" ht="13.5" customHeight="1" x14ac:dyDescent="0.25">
      <c r="A315" s="11">
        <v>1054</v>
      </c>
      <c r="B315" s="4" t="s">
        <v>355</v>
      </c>
      <c r="C315" s="4" t="s">
        <v>359</v>
      </c>
      <c r="D315" s="4" t="s">
        <v>575</v>
      </c>
      <c r="E315" s="4" t="s">
        <v>25</v>
      </c>
      <c r="F315" s="37">
        <v>13</v>
      </c>
      <c r="G315" s="30" t="s">
        <v>589</v>
      </c>
      <c r="H315" s="32" t="s">
        <v>511</v>
      </c>
      <c r="I315" s="90"/>
      <c r="J315" s="40">
        <v>6600</v>
      </c>
      <c r="K315" s="13">
        <f t="shared" si="163"/>
        <v>6600</v>
      </c>
      <c r="L315" s="17"/>
      <c r="M315" s="33">
        <v>0.3</v>
      </c>
      <c r="N315" s="17"/>
      <c r="O315" s="41">
        <f t="shared" si="164"/>
        <v>8580</v>
      </c>
      <c r="P315" s="47"/>
      <c r="Q315" s="47"/>
      <c r="R315" s="48"/>
      <c r="S315" s="49">
        <f t="shared" si="165"/>
        <v>0</v>
      </c>
      <c r="T315" s="49">
        <f t="shared" si="166"/>
        <v>3088.7999999999997</v>
      </c>
      <c r="U315" s="74">
        <f t="shared" si="167"/>
        <v>11668.8</v>
      </c>
      <c r="V315" s="84">
        <v>7590</v>
      </c>
      <c r="W315" s="84">
        <v>0</v>
      </c>
      <c r="X315" s="84">
        <f t="shared" si="168"/>
        <v>10322.4</v>
      </c>
      <c r="Y315" s="77">
        <f t="shared" si="169"/>
        <v>1346.3999999999996</v>
      </c>
      <c r="Z315" s="78">
        <f t="shared" si="170"/>
        <v>0.13043478260869562</v>
      </c>
    </row>
    <row r="316" spans="1:26" ht="13.5" customHeight="1" x14ac:dyDescent="0.25">
      <c r="A316" s="11">
        <v>1051</v>
      </c>
      <c r="B316" s="4" t="s">
        <v>355</v>
      </c>
      <c r="C316" s="4" t="s">
        <v>360</v>
      </c>
      <c r="D316" s="4" t="s">
        <v>575</v>
      </c>
      <c r="E316" s="4" t="s">
        <v>25</v>
      </c>
      <c r="F316" s="37">
        <v>13</v>
      </c>
      <c r="G316" s="30" t="s">
        <v>589</v>
      </c>
      <c r="H316" s="32" t="s">
        <v>511</v>
      </c>
      <c r="I316" s="90"/>
      <c r="J316" s="40">
        <v>6600</v>
      </c>
      <c r="K316" s="13">
        <f t="shared" si="163"/>
        <v>6600</v>
      </c>
      <c r="L316" s="17"/>
      <c r="M316" s="33">
        <v>0.3</v>
      </c>
      <c r="N316" s="17"/>
      <c r="O316" s="41">
        <f t="shared" si="164"/>
        <v>8580</v>
      </c>
      <c r="P316" s="47"/>
      <c r="Q316" s="47"/>
      <c r="R316" s="48"/>
      <c r="S316" s="49">
        <f t="shared" si="165"/>
        <v>0</v>
      </c>
      <c r="T316" s="49">
        <f t="shared" si="166"/>
        <v>3088.7999999999997</v>
      </c>
      <c r="U316" s="74">
        <f t="shared" si="167"/>
        <v>11668.8</v>
      </c>
      <c r="V316" s="84">
        <v>7590</v>
      </c>
      <c r="W316" s="84">
        <v>0</v>
      </c>
      <c r="X316" s="84">
        <f t="shared" si="168"/>
        <v>10322.4</v>
      </c>
      <c r="Y316" s="77">
        <f t="shared" si="169"/>
        <v>1346.3999999999996</v>
      </c>
      <c r="Z316" s="78">
        <f t="shared" si="170"/>
        <v>0.13043478260869562</v>
      </c>
    </row>
    <row r="317" spans="1:26" ht="13.5" customHeight="1" x14ac:dyDescent="0.25">
      <c r="A317" s="11">
        <v>563</v>
      </c>
      <c r="B317" s="4" t="s">
        <v>355</v>
      </c>
      <c r="C317" s="4" t="s">
        <v>362</v>
      </c>
      <c r="D317" s="4" t="s">
        <v>575</v>
      </c>
      <c r="E317" s="4" t="s">
        <v>25</v>
      </c>
      <c r="F317" s="37">
        <v>13</v>
      </c>
      <c r="G317" s="30" t="s">
        <v>589</v>
      </c>
      <c r="H317" s="32" t="s">
        <v>511</v>
      </c>
      <c r="I317" s="90"/>
      <c r="J317" s="40">
        <v>6600</v>
      </c>
      <c r="K317" s="13">
        <f t="shared" si="163"/>
        <v>6600</v>
      </c>
      <c r="L317" s="17"/>
      <c r="M317" s="33">
        <v>0.3</v>
      </c>
      <c r="N317" s="17"/>
      <c r="O317" s="41">
        <f t="shared" si="164"/>
        <v>8580</v>
      </c>
      <c r="P317" s="47"/>
      <c r="Q317" s="47"/>
      <c r="R317" s="48"/>
      <c r="S317" s="49">
        <f t="shared" si="165"/>
        <v>0</v>
      </c>
      <c r="T317" s="49">
        <f t="shared" si="166"/>
        <v>3088.7999999999997</v>
      </c>
      <c r="U317" s="74">
        <f t="shared" si="167"/>
        <v>11668.8</v>
      </c>
      <c r="V317" s="84">
        <v>6600</v>
      </c>
      <c r="W317" s="84">
        <v>0</v>
      </c>
      <c r="X317" s="84">
        <f t="shared" si="168"/>
        <v>8976</v>
      </c>
      <c r="Y317" s="77">
        <f t="shared" si="169"/>
        <v>2692.7999999999993</v>
      </c>
      <c r="Z317" s="78">
        <f t="shared" si="170"/>
        <v>0.29999999999999993</v>
      </c>
    </row>
    <row r="318" spans="1:26" ht="13.5" customHeight="1" x14ac:dyDescent="0.25">
      <c r="A318" s="1" t="s">
        <v>363</v>
      </c>
      <c r="B318" s="2"/>
      <c r="C318" s="2"/>
      <c r="D318" s="3"/>
      <c r="E318" s="3"/>
      <c r="F318" s="3"/>
      <c r="G318" s="3"/>
      <c r="H318" s="3"/>
      <c r="I318" s="91"/>
      <c r="J318" s="14"/>
      <c r="K318" s="14"/>
      <c r="L318" s="14"/>
      <c r="M318" s="14"/>
      <c r="N318" s="14"/>
      <c r="O318" s="42"/>
      <c r="P318" s="50"/>
      <c r="Q318" s="50"/>
      <c r="R318" s="51"/>
      <c r="S318" s="52"/>
      <c r="T318" s="52"/>
      <c r="U318" s="52"/>
      <c r="V318" s="52"/>
      <c r="W318" s="52"/>
      <c r="X318" s="52"/>
      <c r="Y318" s="52"/>
      <c r="Z318" s="52"/>
    </row>
    <row r="319" spans="1:26" ht="13.5" customHeight="1" x14ac:dyDescent="0.25">
      <c r="A319" s="11">
        <v>1053</v>
      </c>
      <c r="B319" s="4" t="s">
        <v>363</v>
      </c>
      <c r="C319" s="4" t="s">
        <v>364</v>
      </c>
      <c r="D319" s="4" t="s">
        <v>520</v>
      </c>
      <c r="E319" s="4" t="s">
        <v>506</v>
      </c>
      <c r="F319" s="30">
        <v>16</v>
      </c>
      <c r="G319" s="30" t="s">
        <v>589</v>
      </c>
      <c r="H319" s="32" t="s">
        <v>512</v>
      </c>
      <c r="I319" s="90"/>
      <c r="J319" s="88">
        <v>11500</v>
      </c>
      <c r="K319" s="13">
        <f>IF(F319=8,J319/2,J319)</f>
        <v>11500</v>
      </c>
      <c r="L319" s="17"/>
      <c r="M319" s="17"/>
      <c r="N319" s="33">
        <v>0.4</v>
      </c>
      <c r="O319" s="41">
        <f>K319+(K319*L319+K319*M319+K319*N319)</f>
        <v>16100</v>
      </c>
      <c r="P319" s="47"/>
      <c r="Q319" s="47"/>
      <c r="R319" s="48"/>
      <c r="S319" s="49">
        <f t="shared" ref="S319:S345" si="171">O319*P319+(O319*Q319*0.36)+(O319*R319*0.14)</f>
        <v>0</v>
      </c>
      <c r="T319" s="49">
        <f t="shared" ref="T319:T345" si="172">O319*RIGHT($T$1,3)</f>
        <v>5796</v>
      </c>
      <c r="U319" s="74">
        <f t="shared" ref="U319:U345" si="173">O319+S319+T319</f>
        <v>21896</v>
      </c>
      <c r="V319" s="84">
        <v>14950</v>
      </c>
      <c r="W319" s="84">
        <v>0</v>
      </c>
      <c r="X319" s="84">
        <f t="shared" ref="X319:X345" si="174">V319*RIGHT($T$1,3)+V319+W319</f>
        <v>20332</v>
      </c>
      <c r="Y319" s="77">
        <f t="shared" ref="Y319:Y345" si="175">U319-X319</f>
        <v>1564</v>
      </c>
      <c r="Z319" s="78">
        <f t="shared" ref="Z319:Z345" si="176">(U319-X319)/X319</f>
        <v>7.6923076923076927E-2</v>
      </c>
    </row>
    <row r="320" spans="1:26" ht="13.5" customHeight="1" x14ac:dyDescent="0.25">
      <c r="A320" s="11">
        <v>496</v>
      </c>
      <c r="B320" s="4" t="s">
        <v>363</v>
      </c>
      <c r="C320" s="4" t="s">
        <v>365</v>
      </c>
      <c r="D320" s="4" t="s">
        <v>568</v>
      </c>
      <c r="E320" s="4" t="s">
        <v>73</v>
      </c>
      <c r="F320" s="30">
        <v>15</v>
      </c>
      <c r="G320" s="30" t="s">
        <v>589</v>
      </c>
      <c r="H320" s="32" t="s">
        <v>510</v>
      </c>
      <c r="I320" s="90"/>
      <c r="J320" s="40">
        <v>9000</v>
      </c>
      <c r="K320" s="13">
        <f>IF(F320=8,J320/2,J320)</f>
        <v>9000</v>
      </c>
      <c r="L320" s="17"/>
      <c r="M320" s="33">
        <v>0.3</v>
      </c>
      <c r="N320" s="17"/>
      <c r="O320" s="41">
        <f>K320+(K320*L320+K320*M320+K320*N320)</f>
        <v>11700</v>
      </c>
      <c r="P320" s="47"/>
      <c r="Q320" s="47"/>
      <c r="R320" s="48"/>
      <c r="S320" s="49">
        <f t="shared" si="171"/>
        <v>0</v>
      </c>
      <c r="T320" s="49">
        <f t="shared" si="172"/>
        <v>4212</v>
      </c>
      <c r="U320" s="74">
        <f t="shared" si="173"/>
        <v>15912</v>
      </c>
      <c r="V320" s="84">
        <v>10350</v>
      </c>
      <c r="W320" s="84">
        <v>0</v>
      </c>
      <c r="X320" s="84">
        <f t="shared" si="174"/>
        <v>14076</v>
      </c>
      <c r="Y320" s="77">
        <f t="shared" si="175"/>
        <v>1836</v>
      </c>
      <c r="Z320" s="78">
        <f t="shared" si="176"/>
        <v>0.13043478260869565</v>
      </c>
    </row>
    <row r="321" spans="1:26" ht="13.5" customHeight="1" x14ac:dyDescent="0.25">
      <c r="A321" s="11">
        <v>607</v>
      </c>
      <c r="B321" s="4" t="s">
        <v>363</v>
      </c>
      <c r="C321" s="4" t="s">
        <v>361</v>
      </c>
      <c r="D321" s="4" t="s">
        <v>575</v>
      </c>
      <c r="E321" s="4" t="s">
        <v>25</v>
      </c>
      <c r="F321" s="30">
        <v>13</v>
      </c>
      <c r="G321" s="30" t="s">
        <v>589</v>
      </c>
      <c r="H321" s="32" t="s">
        <v>511</v>
      </c>
      <c r="I321" s="90"/>
      <c r="J321" s="40">
        <v>6600</v>
      </c>
      <c r="K321" s="13">
        <f>IF(F321=8,J321/2,J321)</f>
        <v>6600</v>
      </c>
      <c r="L321" s="17">
        <v>0.15</v>
      </c>
      <c r="M321" s="17"/>
      <c r="N321" s="17"/>
      <c r="O321" s="41">
        <f>K321+(K321*L321+K321*M321+K321*N321)</f>
        <v>7590</v>
      </c>
      <c r="P321" s="47"/>
      <c r="Q321" s="47"/>
      <c r="R321" s="48"/>
      <c r="S321" s="49">
        <f t="shared" si="171"/>
        <v>0</v>
      </c>
      <c r="T321" s="49">
        <f t="shared" si="172"/>
        <v>2732.4</v>
      </c>
      <c r="U321" s="74">
        <f t="shared" si="173"/>
        <v>10322.4</v>
      </c>
      <c r="V321" s="84">
        <v>7590</v>
      </c>
      <c r="W321" s="84">
        <v>0</v>
      </c>
      <c r="X321" s="84">
        <f t="shared" si="174"/>
        <v>10322.4</v>
      </c>
      <c r="Y321" s="77">
        <f t="shared" si="175"/>
        <v>0</v>
      </c>
      <c r="Z321" s="78">
        <f t="shared" si="176"/>
        <v>0</v>
      </c>
    </row>
    <row r="322" spans="1:26" ht="13.5" customHeight="1" x14ac:dyDescent="0.25">
      <c r="A322" s="11">
        <v>149</v>
      </c>
      <c r="B322" s="4" t="s">
        <v>363</v>
      </c>
      <c r="C322" s="4" t="s">
        <v>366</v>
      </c>
      <c r="D322" s="4" t="s">
        <v>576</v>
      </c>
      <c r="E322" s="4" t="s">
        <v>82</v>
      </c>
      <c r="F322" s="30">
        <v>14</v>
      </c>
      <c r="G322" s="30" t="s">
        <v>594</v>
      </c>
      <c r="H322" s="32" t="s">
        <v>512</v>
      </c>
      <c r="I322" s="90"/>
      <c r="J322" s="40">
        <v>7800</v>
      </c>
      <c r="K322" s="16">
        <f t="shared" ref="K322:K345" si="177">J322/167</f>
        <v>46.706586826347305</v>
      </c>
      <c r="L322" s="17"/>
      <c r="M322" s="33">
        <v>0.3</v>
      </c>
      <c r="N322" s="17"/>
      <c r="O322" s="41">
        <f t="shared" ref="O322:O345" si="178">(K322+(K322*L322+K322*M322+K322*N322))*167</f>
        <v>10140</v>
      </c>
      <c r="P322" s="47"/>
      <c r="Q322" s="53">
        <v>0.75</v>
      </c>
      <c r="R322" s="54">
        <v>0.5</v>
      </c>
      <c r="S322" s="49">
        <f t="shared" si="171"/>
        <v>3447.6</v>
      </c>
      <c r="T322" s="49">
        <f t="shared" si="172"/>
        <v>3650.4</v>
      </c>
      <c r="U322" s="74">
        <f t="shared" si="173"/>
        <v>17238</v>
      </c>
      <c r="V322" s="84">
        <v>8970</v>
      </c>
      <c r="W322" s="84">
        <v>3049.8</v>
      </c>
      <c r="X322" s="84">
        <f t="shared" si="174"/>
        <v>15249</v>
      </c>
      <c r="Y322" s="77">
        <f t="shared" si="175"/>
        <v>1989</v>
      </c>
      <c r="Z322" s="78">
        <f t="shared" si="176"/>
        <v>0.13043478260869565</v>
      </c>
    </row>
    <row r="323" spans="1:26" ht="13.5" customHeight="1" x14ac:dyDescent="0.25">
      <c r="A323" s="11">
        <v>380</v>
      </c>
      <c r="B323" s="4" t="s">
        <v>363</v>
      </c>
      <c r="C323" s="4" t="s">
        <v>368</v>
      </c>
      <c r="D323" s="4" t="s">
        <v>577</v>
      </c>
      <c r="E323" s="4" t="s">
        <v>82</v>
      </c>
      <c r="F323" s="30">
        <v>14</v>
      </c>
      <c r="G323" s="30" t="s">
        <v>594</v>
      </c>
      <c r="H323" s="32" t="s">
        <v>512</v>
      </c>
      <c r="I323" s="90"/>
      <c r="J323" s="40">
        <v>7800</v>
      </c>
      <c r="K323" s="16">
        <f t="shared" si="177"/>
        <v>46.706586826347305</v>
      </c>
      <c r="L323" s="17"/>
      <c r="M323" s="33">
        <v>0.3</v>
      </c>
      <c r="N323" s="17"/>
      <c r="O323" s="41">
        <f t="shared" si="178"/>
        <v>10140</v>
      </c>
      <c r="P323" s="47"/>
      <c r="Q323" s="53">
        <v>0.75</v>
      </c>
      <c r="R323" s="54">
        <v>0.5</v>
      </c>
      <c r="S323" s="49">
        <f t="shared" si="171"/>
        <v>3447.6</v>
      </c>
      <c r="T323" s="49">
        <f t="shared" si="172"/>
        <v>3650.4</v>
      </c>
      <c r="U323" s="74">
        <f t="shared" si="173"/>
        <v>17238</v>
      </c>
      <c r="V323" s="84">
        <v>8970</v>
      </c>
      <c r="W323" s="84">
        <v>3049.8</v>
      </c>
      <c r="X323" s="84">
        <f t="shared" si="174"/>
        <v>15249</v>
      </c>
      <c r="Y323" s="77">
        <f t="shared" si="175"/>
        <v>1989</v>
      </c>
      <c r="Z323" s="78">
        <f t="shared" si="176"/>
        <v>0.13043478260869565</v>
      </c>
    </row>
    <row r="324" spans="1:26" ht="13.5" customHeight="1" x14ac:dyDescent="0.25">
      <c r="A324" s="11">
        <v>2117</v>
      </c>
      <c r="B324" s="4" t="s">
        <v>363</v>
      </c>
      <c r="C324" s="4" t="s">
        <v>369</v>
      </c>
      <c r="D324" s="4" t="s">
        <v>578</v>
      </c>
      <c r="E324" s="4" t="s">
        <v>82</v>
      </c>
      <c r="F324" s="30">
        <v>14</v>
      </c>
      <c r="G324" s="30" t="s">
        <v>594</v>
      </c>
      <c r="H324" s="32" t="s">
        <v>512</v>
      </c>
      <c r="I324" s="90"/>
      <c r="J324" s="40">
        <v>7800</v>
      </c>
      <c r="K324" s="16">
        <f t="shared" si="177"/>
        <v>46.706586826347305</v>
      </c>
      <c r="L324" s="17"/>
      <c r="M324" s="33">
        <v>0.3</v>
      </c>
      <c r="N324" s="17"/>
      <c r="O324" s="41">
        <f t="shared" si="178"/>
        <v>10140</v>
      </c>
      <c r="P324" s="47"/>
      <c r="Q324" s="53">
        <v>0.75</v>
      </c>
      <c r="R324" s="54">
        <v>0.5</v>
      </c>
      <c r="S324" s="49">
        <f t="shared" si="171"/>
        <v>3447.6</v>
      </c>
      <c r="T324" s="49">
        <f t="shared" si="172"/>
        <v>3650.4</v>
      </c>
      <c r="U324" s="74">
        <f t="shared" si="173"/>
        <v>17238</v>
      </c>
      <c r="V324" s="84">
        <v>8970</v>
      </c>
      <c r="W324" s="84">
        <v>3049.8</v>
      </c>
      <c r="X324" s="84">
        <f t="shared" si="174"/>
        <v>15249</v>
      </c>
      <c r="Y324" s="77">
        <f>U324-X324</f>
        <v>1989</v>
      </c>
      <c r="Z324" s="78">
        <f t="shared" si="176"/>
        <v>0.13043478260869565</v>
      </c>
    </row>
    <row r="325" spans="1:26" ht="13.5" customHeight="1" x14ac:dyDescent="0.25">
      <c r="A325" s="11">
        <v>127</v>
      </c>
      <c r="B325" s="4" t="s">
        <v>363</v>
      </c>
      <c r="C325" s="4" t="s">
        <v>367</v>
      </c>
      <c r="D325" s="4" t="s">
        <v>579</v>
      </c>
      <c r="E325" s="4" t="s">
        <v>82</v>
      </c>
      <c r="F325" s="30">
        <v>14</v>
      </c>
      <c r="G325" s="30" t="s">
        <v>594</v>
      </c>
      <c r="H325" s="32" t="s">
        <v>512</v>
      </c>
      <c r="I325" s="90"/>
      <c r="J325" s="40">
        <v>7800</v>
      </c>
      <c r="K325" s="16">
        <f t="shared" si="177"/>
        <v>46.706586826347305</v>
      </c>
      <c r="L325" s="17"/>
      <c r="M325" s="33">
        <v>0.3</v>
      </c>
      <c r="N325" s="17"/>
      <c r="O325" s="41">
        <f t="shared" si="178"/>
        <v>10140</v>
      </c>
      <c r="P325" s="47"/>
      <c r="Q325" s="53">
        <v>0.75</v>
      </c>
      <c r="R325" s="54">
        <v>0.5</v>
      </c>
      <c r="S325" s="49">
        <f t="shared" si="171"/>
        <v>3447.6</v>
      </c>
      <c r="T325" s="49">
        <f t="shared" si="172"/>
        <v>3650.4</v>
      </c>
      <c r="U325" s="74">
        <f t="shared" si="173"/>
        <v>17238</v>
      </c>
      <c r="V325" s="84">
        <v>8970</v>
      </c>
      <c r="W325" s="84">
        <v>3049.8</v>
      </c>
      <c r="X325" s="84">
        <f t="shared" si="174"/>
        <v>15249</v>
      </c>
      <c r="Y325" s="77">
        <f t="shared" si="175"/>
        <v>1989</v>
      </c>
      <c r="Z325" s="78">
        <f t="shared" si="176"/>
        <v>0.13043478260869565</v>
      </c>
    </row>
    <row r="326" spans="1:26" ht="13.5" customHeight="1" x14ac:dyDescent="0.25">
      <c r="A326" s="11">
        <v>1006</v>
      </c>
      <c r="B326" s="4" t="s">
        <v>363</v>
      </c>
      <c r="C326" s="4" t="s">
        <v>370</v>
      </c>
      <c r="D326" s="4">
        <v>7241</v>
      </c>
      <c r="E326" s="4" t="s">
        <v>507</v>
      </c>
      <c r="F326" s="30">
        <v>12</v>
      </c>
      <c r="G326" s="30" t="s">
        <v>594</v>
      </c>
      <c r="H326" s="32" t="s">
        <v>514</v>
      </c>
      <c r="I326" s="90"/>
      <c r="J326" s="40">
        <v>5600</v>
      </c>
      <c r="K326" s="16">
        <f t="shared" si="177"/>
        <v>33.532934131736525</v>
      </c>
      <c r="L326" s="33">
        <v>0.15</v>
      </c>
      <c r="M326" s="17"/>
      <c r="N326" s="17"/>
      <c r="O326" s="41">
        <f t="shared" si="178"/>
        <v>6440</v>
      </c>
      <c r="P326" s="47"/>
      <c r="Q326" s="53">
        <v>0.75</v>
      </c>
      <c r="R326" s="54">
        <v>0.5</v>
      </c>
      <c r="S326" s="49">
        <f t="shared" si="171"/>
        <v>2189.6</v>
      </c>
      <c r="T326" s="49">
        <f t="shared" si="172"/>
        <v>2318.4</v>
      </c>
      <c r="U326" s="74">
        <f t="shared" si="173"/>
        <v>10948</v>
      </c>
      <c r="V326" s="84">
        <v>5600</v>
      </c>
      <c r="W326" s="84">
        <v>1904</v>
      </c>
      <c r="X326" s="84">
        <f t="shared" si="174"/>
        <v>9520</v>
      </c>
      <c r="Y326" s="77">
        <f t="shared" si="175"/>
        <v>1428</v>
      </c>
      <c r="Z326" s="78">
        <f t="shared" si="176"/>
        <v>0.15</v>
      </c>
    </row>
    <row r="327" spans="1:26" ht="13.5" customHeight="1" x14ac:dyDescent="0.25">
      <c r="A327" s="11">
        <v>1001</v>
      </c>
      <c r="B327" s="4" t="s">
        <v>363</v>
      </c>
      <c r="C327" s="4" t="s">
        <v>371</v>
      </c>
      <c r="D327" s="4">
        <v>7241</v>
      </c>
      <c r="E327" s="4" t="s">
        <v>507</v>
      </c>
      <c r="F327" s="30">
        <v>12</v>
      </c>
      <c r="G327" s="30" t="s">
        <v>594</v>
      </c>
      <c r="H327" s="32" t="s">
        <v>514</v>
      </c>
      <c r="I327" s="90"/>
      <c r="J327" s="40">
        <v>5600</v>
      </c>
      <c r="K327" s="16">
        <f t="shared" si="177"/>
        <v>33.532934131736525</v>
      </c>
      <c r="L327" s="33">
        <v>0.15</v>
      </c>
      <c r="M327" s="17"/>
      <c r="N327" s="17"/>
      <c r="O327" s="41">
        <f t="shared" si="178"/>
        <v>6440</v>
      </c>
      <c r="P327" s="47"/>
      <c r="Q327" s="53">
        <v>0.75</v>
      </c>
      <c r="R327" s="54">
        <v>0.5</v>
      </c>
      <c r="S327" s="49">
        <f t="shared" si="171"/>
        <v>2189.6</v>
      </c>
      <c r="T327" s="49">
        <f t="shared" si="172"/>
        <v>2318.4</v>
      </c>
      <c r="U327" s="74">
        <f t="shared" si="173"/>
        <v>10948</v>
      </c>
      <c r="V327" s="84">
        <v>5600</v>
      </c>
      <c r="W327" s="84">
        <v>1904</v>
      </c>
      <c r="X327" s="84">
        <f t="shared" si="174"/>
        <v>9520</v>
      </c>
      <c r="Y327" s="77">
        <f t="shared" si="175"/>
        <v>1428</v>
      </c>
      <c r="Z327" s="78">
        <f t="shared" si="176"/>
        <v>0.15</v>
      </c>
    </row>
    <row r="328" spans="1:26" ht="13.5" customHeight="1" x14ac:dyDescent="0.25">
      <c r="A328" s="11">
        <v>2124</v>
      </c>
      <c r="B328" s="4" t="s">
        <v>363</v>
      </c>
      <c r="C328" s="4" t="s">
        <v>374</v>
      </c>
      <c r="D328" s="4">
        <v>7241</v>
      </c>
      <c r="E328" s="4" t="s">
        <v>507</v>
      </c>
      <c r="F328" s="30">
        <v>12</v>
      </c>
      <c r="G328" s="30" t="s">
        <v>594</v>
      </c>
      <c r="H328" s="32" t="s">
        <v>514</v>
      </c>
      <c r="I328" s="90"/>
      <c r="J328" s="40">
        <v>5600</v>
      </c>
      <c r="K328" s="16">
        <f t="shared" si="177"/>
        <v>33.532934131736525</v>
      </c>
      <c r="L328" s="33">
        <v>0.15</v>
      </c>
      <c r="M328" s="17"/>
      <c r="N328" s="17"/>
      <c r="O328" s="41">
        <f t="shared" si="178"/>
        <v>6440</v>
      </c>
      <c r="P328" s="47"/>
      <c r="Q328" s="53"/>
      <c r="R328" s="54"/>
      <c r="S328" s="49">
        <f t="shared" si="171"/>
        <v>0</v>
      </c>
      <c r="T328" s="49">
        <f t="shared" si="172"/>
        <v>2318.4</v>
      </c>
      <c r="U328" s="74">
        <f t="shared" si="173"/>
        <v>8758.4</v>
      </c>
      <c r="V328" s="84">
        <v>5600</v>
      </c>
      <c r="W328" s="84">
        <v>0</v>
      </c>
      <c r="X328" s="84">
        <f t="shared" si="174"/>
        <v>7616</v>
      </c>
      <c r="Y328" s="77">
        <f t="shared" si="175"/>
        <v>1142.3999999999996</v>
      </c>
      <c r="Z328" s="78">
        <f t="shared" si="176"/>
        <v>0.14999999999999994</v>
      </c>
    </row>
    <row r="329" spans="1:26" ht="13.5" customHeight="1" x14ac:dyDescent="0.25">
      <c r="A329" s="11">
        <v>541</v>
      </c>
      <c r="B329" s="4" t="s">
        <v>363</v>
      </c>
      <c r="C329" s="4" t="s">
        <v>372</v>
      </c>
      <c r="D329" s="4">
        <v>7241</v>
      </c>
      <c r="E329" s="4" t="s">
        <v>507</v>
      </c>
      <c r="F329" s="30">
        <v>12</v>
      </c>
      <c r="G329" s="30" t="s">
        <v>594</v>
      </c>
      <c r="H329" s="32" t="s">
        <v>514</v>
      </c>
      <c r="I329" s="90"/>
      <c r="J329" s="40">
        <v>5600</v>
      </c>
      <c r="K329" s="16">
        <f t="shared" si="177"/>
        <v>33.532934131736525</v>
      </c>
      <c r="L329" s="33">
        <v>0.15</v>
      </c>
      <c r="M329" s="17"/>
      <c r="N329" s="17"/>
      <c r="O329" s="41">
        <f t="shared" si="178"/>
        <v>6440</v>
      </c>
      <c r="P329" s="47"/>
      <c r="Q329" s="53">
        <v>0.75</v>
      </c>
      <c r="R329" s="54">
        <v>0.5</v>
      </c>
      <c r="S329" s="49">
        <f t="shared" si="171"/>
        <v>2189.6</v>
      </c>
      <c r="T329" s="49">
        <f t="shared" si="172"/>
        <v>2318.4</v>
      </c>
      <c r="U329" s="74">
        <f t="shared" si="173"/>
        <v>10948</v>
      </c>
      <c r="V329" s="84">
        <v>5600</v>
      </c>
      <c r="W329" s="84">
        <v>1904</v>
      </c>
      <c r="X329" s="84">
        <f t="shared" si="174"/>
        <v>9520</v>
      </c>
      <c r="Y329" s="77">
        <f t="shared" si="175"/>
        <v>1428</v>
      </c>
      <c r="Z329" s="78">
        <f t="shared" si="176"/>
        <v>0.15</v>
      </c>
    </row>
    <row r="330" spans="1:26" ht="13.5" customHeight="1" x14ac:dyDescent="0.25">
      <c r="A330" s="11">
        <v>160</v>
      </c>
      <c r="B330" s="4" t="s">
        <v>363</v>
      </c>
      <c r="C330" s="4" t="s">
        <v>373</v>
      </c>
      <c r="D330" s="4">
        <v>7241</v>
      </c>
      <c r="E330" s="4" t="s">
        <v>507</v>
      </c>
      <c r="F330" s="30">
        <v>12</v>
      </c>
      <c r="G330" s="30" t="s">
        <v>594</v>
      </c>
      <c r="H330" s="32" t="s">
        <v>514</v>
      </c>
      <c r="I330" s="90"/>
      <c r="J330" s="40">
        <v>5600</v>
      </c>
      <c r="K330" s="16">
        <f t="shared" si="177"/>
        <v>33.532934131736525</v>
      </c>
      <c r="L330" s="17">
        <v>0.15</v>
      </c>
      <c r="M330" s="17"/>
      <c r="N330" s="17"/>
      <c r="O330" s="41">
        <f t="shared" si="178"/>
        <v>6440</v>
      </c>
      <c r="P330" s="47"/>
      <c r="Q330" s="53">
        <v>0.75</v>
      </c>
      <c r="R330" s="54">
        <v>0.5</v>
      </c>
      <c r="S330" s="49">
        <f t="shared" si="171"/>
        <v>2189.6</v>
      </c>
      <c r="T330" s="49">
        <f t="shared" si="172"/>
        <v>2318.4</v>
      </c>
      <c r="U330" s="74">
        <f t="shared" si="173"/>
        <v>10948</v>
      </c>
      <c r="V330" s="84">
        <v>5600</v>
      </c>
      <c r="W330" s="84">
        <v>1904</v>
      </c>
      <c r="X330" s="84">
        <f t="shared" si="174"/>
        <v>9520</v>
      </c>
      <c r="Y330" s="77">
        <f t="shared" si="175"/>
        <v>1428</v>
      </c>
      <c r="Z330" s="78">
        <f t="shared" si="176"/>
        <v>0.15</v>
      </c>
    </row>
    <row r="331" spans="1:26" ht="13.5" customHeight="1" x14ac:dyDescent="0.25">
      <c r="A331" s="11">
        <v>298</v>
      </c>
      <c r="B331" s="4" t="s">
        <v>363</v>
      </c>
      <c r="C331" s="4" t="s">
        <v>390</v>
      </c>
      <c r="D331" s="4" t="s">
        <v>580</v>
      </c>
      <c r="E331" s="4" t="s">
        <v>384</v>
      </c>
      <c r="F331" s="30">
        <v>12</v>
      </c>
      <c r="G331" s="30" t="s">
        <v>594</v>
      </c>
      <c r="H331" s="32" t="s">
        <v>514</v>
      </c>
      <c r="I331" s="90"/>
      <c r="J331" s="40">
        <v>5600</v>
      </c>
      <c r="K331" s="16">
        <f t="shared" si="177"/>
        <v>33.532934131736525</v>
      </c>
      <c r="L331" s="33">
        <v>0.15</v>
      </c>
      <c r="M331" s="17"/>
      <c r="N331" s="17"/>
      <c r="O331" s="41">
        <f t="shared" si="178"/>
        <v>6440</v>
      </c>
      <c r="P331" s="47"/>
      <c r="Q331" s="53"/>
      <c r="R331" s="54"/>
      <c r="S331" s="49">
        <f t="shared" si="171"/>
        <v>0</v>
      </c>
      <c r="T331" s="49">
        <f t="shared" si="172"/>
        <v>2318.4</v>
      </c>
      <c r="U331" s="74">
        <f t="shared" si="173"/>
        <v>8758.4</v>
      </c>
      <c r="V331" s="84">
        <v>5600</v>
      </c>
      <c r="W331" s="84">
        <v>0</v>
      </c>
      <c r="X331" s="84">
        <f t="shared" si="174"/>
        <v>7616</v>
      </c>
      <c r="Y331" s="77">
        <f t="shared" si="175"/>
        <v>1142.3999999999996</v>
      </c>
      <c r="Z331" s="78">
        <f t="shared" si="176"/>
        <v>0.14999999999999994</v>
      </c>
    </row>
    <row r="332" spans="1:26" ht="13.5" customHeight="1" x14ac:dyDescent="0.25">
      <c r="A332" s="11">
        <v>575</v>
      </c>
      <c r="B332" s="4" t="s">
        <v>363</v>
      </c>
      <c r="C332" s="4" t="s">
        <v>389</v>
      </c>
      <c r="D332" s="4" t="s">
        <v>580</v>
      </c>
      <c r="E332" s="4" t="s">
        <v>384</v>
      </c>
      <c r="F332" s="30">
        <v>12</v>
      </c>
      <c r="G332" s="30" t="s">
        <v>594</v>
      </c>
      <c r="H332" s="32" t="s">
        <v>514</v>
      </c>
      <c r="I332" s="90"/>
      <c r="J332" s="40">
        <v>5600</v>
      </c>
      <c r="K332" s="16">
        <f t="shared" si="177"/>
        <v>33.532934131736525</v>
      </c>
      <c r="L332" s="33">
        <v>0.15</v>
      </c>
      <c r="M332" s="17"/>
      <c r="N332" s="17"/>
      <c r="O332" s="41">
        <f t="shared" si="178"/>
        <v>6440</v>
      </c>
      <c r="P332" s="47"/>
      <c r="Q332" s="53"/>
      <c r="R332" s="54"/>
      <c r="S332" s="49">
        <f t="shared" si="171"/>
        <v>0</v>
      </c>
      <c r="T332" s="49">
        <f t="shared" si="172"/>
        <v>2318.4</v>
      </c>
      <c r="U332" s="74">
        <f t="shared" si="173"/>
        <v>8758.4</v>
      </c>
      <c r="V332" s="84">
        <v>5600</v>
      </c>
      <c r="W332" s="84">
        <v>0</v>
      </c>
      <c r="X332" s="84">
        <f t="shared" si="174"/>
        <v>7616</v>
      </c>
      <c r="Y332" s="77">
        <f t="shared" si="175"/>
        <v>1142.3999999999996</v>
      </c>
      <c r="Z332" s="78">
        <f t="shared" si="176"/>
        <v>0.14999999999999994</v>
      </c>
    </row>
    <row r="333" spans="1:26" ht="13.5" customHeight="1" x14ac:dyDescent="0.25">
      <c r="A333" s="11">
        <v>434</v>
      </c>
      <c r="B333" s="4" t="s">
        <v>363</v>
      </c>
      <c r="C333" s="4" t="s">
        <v>386</v>
      </c>
      <c r="D333" s="4" t="s">
        <v>580</v>
      </c>
      <c r="E333" s="4" t="s">
        <v>384</v>
      </c>
      <c r="F333" s="30">
        <v>12</v>
      </c>
      <c r="G333" s="30" t="s">
        <v>594</v>
      </c>
      <c r="H333" s="32" t="s">
        <v>514</v>
      </c>
      <c r="I333" s="90"/>
      <c r="J333" s="40">
        <v>5600</v>
      </c>
      <c r="K333" s="16">
        <f t="shared" si="177"/>
        <v>33.532934131736525</v>
      </c>
      <c r="L333" s="17"/>
      <c r="M333" s="17">
        <v>0.3</v>
      </c>
      <c r="N333" s="17"/>
      <c r="O333" s="41">
        <f t="shared" si="178"/>
        <v>7279.9999999999991</v>
      </c>
      <c r="P333" s="47"/>
      <c r="Q333" s="53"/>
      <c r="R333" s="54"/>
      <c r="S333" s="49">
        <f t="shared" si="171"/>
        <v>0</v>
      </c>
      <c r="T333" s="49">
        <f t="shared" si="172"/>
        <v>2620.7999999999997</v>
      </c>
      <c r="U333" s="74">
        <f t="shared" si="173"/>
        <v>9900.7999999999993</v>
      </c>
      <c r="V333" s="84">
        <v>7279.9999999999991</v>
      </c>
      <c r="W333" s="84">
        <v>0</v>
      </c>
      <c r="X333" s="84">
        <f t="shared" si="174"/>
        <v>9900.7999999999993</v>
      </c>
      <c r="Y333" s="77">
        <f t="shared" si="175"/>
        <v>0</v>
      </c>
      <c r="Z333" s="78">
        <f t="shared" si="176"/>
        <v>0</v>
      </c>
    </row>
    <row r="334" spans="1:26" ht="13.5" customHeight="1" x14ac:dyDescent="0.25">
      <c r="A334" s="11">
        <v>2262</v>
      </c>
      <c r="B334" s="4" t="s">
        <v>363</v>
      </c>
      <c r="C334" s="4" t="s">
        <v>385</v>
      </c>
      <c r="D334" s="4" t="s">
        <v>580</v>
      </c>
      <c r="E334" s="4" t="s">
        <v>384</v>
      </c>
      <c r="F334" s="30">
        <v>12</v>
      </c>
      <c r="G334" s="30" t="s">
        <v>594</v>
      </c>
      <c r="H334" s="32" t="s">
        <v>514</v>
      </c>
      <c r="I334" s="90"/>
      <c r="J334" s="40">
        <v>5600</v>
      </c>
      <c r="K334" s="16">
        <f t="shared" si="177"/>
        <v>33.532934131736525</v>
      </c>
      <c r="L334" s="17">
        <v>0.15</v>
      </c>
      <c r="M334" s="17"/>
      <c r="N334" s="17"/>
      <c r="O334" s="41">
        <f t="shared" si="178"/>
        <v>6440</v>
      </c>
      <c r="P334" s="47"/>
      <c r="Q334" s="53">
        <v>0.75</v>
      </c>
      <c r="R334" s="54">
        <v>0.5</v>
      </c>
      <c r="S334" s="49">
        <f t="shared" si="171"/>
        <v>2189.6</v>
      </c>
      <c r="T334" s="49">
        <f t="shared" si="172"/>
        <v>2318.4</v>
      </c>
      <c r="U334" s="74">
        <f t="shared" si="173"/>
        <v>10948</v>
      </c>
      <c r="V334" s="84">
        <v>6440</v>
      </c>
      <c r="W334" s="84">
        <v>2189.6</v>
      </c>
      <c r="X334" s="84">
        <f t="shared" si="174"/>
        <v>10948</v>
      </c>
      <c r="Y334" s="77">
        <f t="shared" si="175"/>
        <v>0</v>
      </c>
      <c r="Z334" s="78">
        <f t="shared" si="176"/>
        <v>0</v>
      </c>
    </row>
    <row r="335" spans="1:26" ht="13.5" customHeight="1" x14ac:dyDescent="0.25">
      <c r="A335" s="11">
        <v>2214</v>
      </c>
      <c r="B335" s="4" t="s">
        <v>363</v>
      </c>
      <c r="C335" s="4" t="s">
        <v>383</v>
      </c>
      <c r="D335" s="4" t="s">
        <v>580</v>
      </c>
      <c r="E335" s="4" t="s">
        <v>384</v>
      </c>
      <c r="F335" s="30">
        <v>12</v>
      </c>
      <c r="G335" s="30" t="s">
        <v>594</v>
      </c>
      <c r="H335" s="32" t="s">
        <v>514</v>
      </c>
      <c r="I335" s="90"/>
      <c r="J335" s="40">
        <v>5600</v>
      </c>
      <c r="K335" s="16">
        <f t="shared" si="177"/>
        <v>33.532934131736525</v>
      </c>
      <c r="L335" s="17">
        <v>0.15</v>
      </c>
      <c r="M335" s="17"/>
      <c r="N335" s="17"/>
      <c r="O335" s="41">
        <f t="shared" si="178"/>
        <v>6440</v>
      </c>
      <c r="P335" s="47"/>
      <c r="Q335" s="53">
        <v>0.75</v>
      </c>
      <c r="R335" s="54">
        <v>0.5</v>
      </c>
      <c r="S335" s="49">
        <f t="shared" si="171"/>
        <v>2189.6</v>
      </c>
      <c r="T335" s="49">
        <f t="shared" si="172"/>
        <v>2318.4</v>
      </c>
      <c r="U335" s="74">
        <f t="shared" si="173"/>
        <v>10948</v>
      </c>
      <c r="V335" s="84">
        <v>6440</v>
      </c>
      <c r="W335" s="84">
        <v>2189.6</v>
      </c>
      <c r="X335" s="84">
        <f t="shared" si="174"/>
        <v>10948</v>
      </c>
      <c r="Y335" s="77">
        <f t="shared" si="175"/>
        <v>0</v>
      </c>
      <c r="Z335" s="78">
        <f t="shared" si="176"/>
        <v>0</v>
      </c>
    </row>
    <row r="336" spans="1:26" ht="13.5" customHeight="1" x14ac:dyDescent="0.25">
      <c r="A336" s="11">
        <v>2230</v>
      </c>
      <c r="B336" s="4" t="s">
        <v>363</v>
      </c>
      <c r="C336" s="4" t="s">
        <v>387</v>
      </c>
      <c r="D336" s="4" t="s">
        <v>580</v>
      </c>
      <c r="E336" s="4" t="s">
        <v>384</v>
      </c>
      <c r="F336" s="30">
        <v>12</v>
      </c>
      <c r="G336" s="30" t="s">
        <v>594</v>
      </c>
      <c r="H336" s="32" t="s">
        <v>514</v>
      </c>
      <c r="I336" s="90"/>
      <c r="J336" s="40">
        <v>5600</v>
      </c>
      <c r="K336" s="16">
        <f t="shared" si="177"/>
        <v>33.532934131736525</v>
      </c>
      <c r="L336" s="17"/>
      <c r="M336" s="33">
        <v>0.3</v>
      </c>
      <c r="N336" s="17"/>
      <c r="O336" s="41">
        <f t="shared" si="178"/>
        <v>7279.9999999999991</v>
      </c>
      <c r="P336" s="47"/>
      <c r="Q336" s="53">
        <v>0.75</v>
      </c>
      <c r="R336" s="54">
        <v>0.5</v>
      </c>
      <c r="S336" s="49">
        <f t="shared" si="171"/>
        <v>2475.1999999999998</v>
      </c>
      <c r="T336" s="49">
        <f t="shared" si="172"/>
        <v>2620.7999999999997</v>
      </c>
      <c r="U336" s="74">
        <f t="shared" si="173"/>
        <v>12375.999999999998</v>
      </c>
      <c r="V336" s="84">
        <v>6440</v>
      </c>
      <c r="W336" s="84">
        <v>2189.6</v>
      </c>
      <c r="X336" s="84">
        <f t="shared" si="174"/>
        <v>10948</v>
      </c>
      <c r="Y336" s="77">
        <f t="shared" si="175"/>
        <v>1427.9999999999982</v>
      </c>
      <c r="Z336" s="78">
        <f t="shared" si="176"/>
        <v>0.13043478260869548</v>
      </c>
    </row>
    <row r="337" spans="1:26" ht="13.5" customHeight="1" x14ac:dyDescent="0.25">
      <c r="A337" s="11">
        <v>2247</v>
      </c>
      <c r="B337" s="4" t="s">
        <v>363</v>
      </c>
      <c r="C337" s="4" t="s">
        <v>388</v>
      </c>
      <c r="D337" s="4" t="s">
        <v>580</v>
      </c>
      <c r="E337" s="4" t="s">
        <v>384</v>
      </c>
      <c r="F337" s="30">
        <v>12</v>
      </c>
      <c r="G337" s="30" t="s">
        <v>594</v>
      </c>
      <c r="H337" s="32" t="s">
        <v>514</v>
      </c>
      <c r="I337" s="90"/>
      <c r="J337" s="40">
        <v>5600</v>
      </c>
      <c r="K337" s="16">
        <f t="shared" si="177"/>
        <v>33.532934131736525</v>
      </c>
      <c r="L337" s="17"/>
      <c r="M337" s="33">
        <v>0.3</v>
      </c>
      <c r="N337" s="17"/>
      <c r="O337" s="41">
        <f t="shared" si="178"/>
        <v>7279.9999999999991</v>
      </c>
      <c r="P337" s="47"/>
      <c r="Q337" s="53">
        <v>0.75</v>
      </c>
      <c r="R337" s="54">
        <v>0.5</v>
      </c>
      <c r="S337" s="49">
        <f t="shared" si="171"/>
        <v>2475.1999999999998</v>
      </c>
      <c r="T337" s="49">
        <f t="shared" si="172"/>
        <v>2620.7999999999997</v>
      </c>
      <c r="U337" s="74">
        <f t="shared" si="173"/>
        <v>12375.999999999998</v>
      </c>
      <c r="V337" s="84">
        <v>6440</v>
      </c>
      <c r="W337" s="84">
        <v>2189.6</v>
      </c>
      <c r="X337" s="84">
        <f t="shared" si="174"/>
        <v>10948</v>
      </c>
      <c r="Y337" s="77">
        <f t="shared" si="175"/>
        <v>1427.9999999999982</v>
      </c>
      <c r="Z337" s="78">
        <f t="shared" si="176"/>
        <v>0.13043478260869548</v>
      </c>
    </row>
    <row r="338" spans="1:26" ht="13.5" customHeight="1" x14ac:dyDescent="0.25">
      <c r="A338" s="11">
        <v>1835</v>
      </c>
      <c r="B338" s="4" t="s">
        <v>363</v>
      </c>
      <c r="C338" s="4" t="s">
        <v>379</v>
      </c>
      <c r="D338" s="4">
        <v>7233</v>
      </c>
      <c r="E338" s="4" t="s">
        <v>113</v>
      </c>
      <c r="F338" s="30">
        <v>12</v>
      </c>
      <c r="G338" s="30" t="s">
        <v>594</v>
      </c>
      <c r="H338" s="32" t="s">
        <v>514</v>
      </c>
      <c r="I338" s="90"/>
      <c r="J338" s="88">
        <v>6000</v>
      </c>
      <c r="K338" s="16">
        <f t="shared" si="177"/>
        <v>35.928143712574851</v>
      </c>
      <c r="L338" s="17"/>
      <c r="M338" s="17"/>
      <c r="N338" s="17">
        <v>0.4</v>
      </c>
      <c r="O338" s="41">
        <f t="shared" si="178"/>
        <v>8400</v>
      </c>
      <c r="P338" s="47"/>
      <c r="Q338" s="53">
        <v>0.75</v>
      </c>
      <c r="R338" s="54">
        <v>0.5</v>
      </c>
      <c r="S338" s="49">
        <f t="shared" si="171"/>
        <v>2856</v>
      </c>
      <c r="T338" s="49">
        <f t="shared" si="172"/>
        <v>3024</v>
      </c>
      <c r="U338" s="74">
        <f t="shared" si="173"/>
        <v>14280</v>
      </c>
      <c r="V338" s="84">
        <v>8400</v>
      </c>
      <c r="W338" s="84">
        <v>2856</v>
      </c>
      <c r="X338" s="84">
        <f t="shared" si="174"/>
        <v>14280</v>
      </c>
      <c r="Y338" s="77">
        <f t="shared" si="175"/>
        <v>0</v>
      </c>
      <c r="Z338" s="78">
        <f t="shared" si="176"/>
        <v>0</v>
      </c>
    </row>
    <row r="339" spans="1:26" ht="13.5" customHeight="1" x14ac:dyDescent="0.25">
      <c r="A339" s="11">
        <v>2127</v>
      </c>
      <c r="B339" s="4" t="s">
        <v>363</v>
      </c>
      <c r="C339" s="4" t="s">
        <v>376</v>
      </c>
      <c r="D339" s="4">
        <v>7233</v>
      </c>
      <c r="E339" s="4" t="s">
        <v>116</v>
      </c>
      <c r="F339" s="30">
        <v>12</v>
      </c>
      <c r="G339" s="30" t="s">
        <v>594</v>
      </c>
      <c r="H339" s="32" t="s">
        <v>514</v>
      </c>
      <c r="I339" s="90"/>
      <c r="J339" s="40">
        <v>5600</v>
      </c>
      <c r="K339" s="16">
        <f t="shared" si="177"/>
        <v>33.532934131736525</v>
      </c>
      <c r="L339" s="17">
        <v>0.15</v>
      </c>
      <c r="M339" s="17"/>
      <c r="N339" s="17"/>
      <c r="O339" s="41">
        <f t="shared" si="178"/>
        <v>6440</v>
      </c>
      <c r="P339" s="47"/>
      <c r="Q339" s="53">
        <v>0.75</v>
      </c>
      <c r="R339" s="54">
        <v>0.5</v>
      </c>
      <c r="S339" s="49">
        <f t="shared" si="171"/>
        <v>2189.6</v>
      </c>
      <c r="T339" s="49">
        <f t="shared" si="172"/>
        <v>2318.4</v>
      </c>
      <c r="U339" s="74">
        <f t="shared" si="173"/>
        <v>10948</v>
      </c>
      <c r="V339" s="84">
        <v>6440</v>
      </c>
      <c r="W339" s="84">
        <v>2189.6</v>
      </c>
      <c r="X339" s="84">
        <f t="shared" si="174"/>
        <v>10948</v>
      </c>
      <c r="Y339" s="77">
        <f t="shared" si="175"/>
        <v>0</v>
      </c>
      <c r="Z339" s="78">
        <f t="shared" si="176"/>
        <v>0</v>
      </c>
    </row>
    <row r="340" spans="1:26" ht="13.5" customHeight="1" x14ac:dyDescent="0.25">
      <c r="A340" s="11">
        <v>430</v>
      </c>
      <c r="B340" s="4" t="s">
        <v>363</v>
      </c>
      <c r="C340" s="4" t="s">
        <v>380</v>
      </c>
      <c r="D340" s="4">
        <v>7233</v>
      </c>
      <c r="E340" s="4" t="s">
        <v>116</v>
      </c>
      <c r="F340" s="30">
        <v>12</v>
      </c>
      <c r="G340" s="30" t="s">
        <v>594</v>
      </c>
      <c r="H340" s="32" t="s">
        <v>514</v>
      </c>
      <c r="I340" s="90"/>
      <c r="J340" s="40">
        <v>5600</v>
      </c>
      <c r="K340" s="16">
        <f t="shared" si="177"/>
        <v>33.532934131736525</v>
      </c>
      <c r="L340" s="17"/>
      <c r="M340" s="17">
        <v>0.3</v>
      </c>
      <c r="N340" s="17"/>
      <c r="O340" s="41">
        <f t="shared" si="178"/>
        <v>7279.9999999999991</v>
      </c>
      <c r="P340" s="47"/>
      <c r="Q340" s="53"/>
      <c r="R340" s="54">
        <v>0.5</v>
      </c>
      <c r="S340" s="49">
        <f t="shared" si="171"/>
        <v>509.59999999999997</v>
      </c>
      <c r="T340" s="49">
        <f t="shared" si="172"/>
        <v>2620.7999999999997</v>
      </c>
      <c r="U340" s="74">
        <f t="shared" si="173"/>
        <v>10410.4</v>
      </c>
      <c r="V340" s="84">
        <v>7279.9999999999991</v>
      </c>
      <c r="W340" s="84">
        <v>509.59999999999997</v>
      </c>
      <c r="X340" s="84">
        <f t="shared" si="174"/>
        <v>10410.4</v>
      </c>
      <c r="Y340" s="77">
        <f t="shared" si="175"/>
        <v>0</v>
      </c>
      <c r="Z340" s="78">
        <f t="shared" si="176"/>
        <v>0</v>
      </c>
    </row>
    <row r="341" spans="1:26" ht="13.5" customHeight="1" x14ac:dyDescent="0.25">
      <c r="A341" s="11">
        <v>1808</v>
      </c>
      <c r="B341" s="4" t="s">
        <v>363</v>
      </c>
      <c r="C341" s="4" t="s">
        <v>381</v>
      </c>
      <c r="D341" s="4">
        <v>7233</v>
      </c>
      <c r="E341" s="4" t="s">
        <v>116</v>
      </c>
      <c r="F341" s="30">
        <v>12</v>
      </c>
      <c r="G341" s="30" t="s">
        <v>594</v>
      </c>
      <c r="H341" s="32" t="s">
        <v>514</v>
      </c>
      <c r="I341" s="90"/>
      <c r="J341" s="40">
        <v>5600</v>
      </c>
      <c r="K341" s="16">
        <f t="shared" si="177"/>
        <v>33.532934131736525</v>
      </c>
      <c r="L341" s="17"/>
      <c r="M341" s="17">
        <v>0.3</v>
      </c>
      <c r="N341" s="17"/>
      <c r="O341" s="41">
        <f t="shared" si="178"/>
        <v>7279.9999999999991</v>
      </c>
      <c r="P341" s="47"/>
      <c r="Q341" s="53"/>
      <c r="R341" s="54">
        <v>0.5</v>
      </c>
      <c r="S341" s="49">
        <f t="shared" si="171"/>
        <v>509.59999999999997</v>
      </c>
      <c r="T341" s="49">
        <f t="shared" si="172"/>
        <v>2620.7999999999997</v>
      </c>
      <c r="U341" s="74">
        <f t="shared" si="173"/>
        <v>10410.4</v>
      </c>
      <c r="V341" s="84">
        <v>7279.9999999999991</v>
      </c>
      <c r="W341" s="84">
        <v>509.59999999999997</v>
      </c>
      <c r="X341" s="84">
        <f t="shared" si="174"/>
        <v>10410.4</v>
      </c>
      <c r="Y341" s="77">
        <f t="shared" si="175"/>
        <v>0</v>
      </c>
      <c r="Z341" s="78">
        <f t="shared" si="176"/>
        <v>0</v>
      </c>
    </row>
    <row r="342" spans="1:26" ht="13.5" customHeight="1" x14ac:dyDescent="0.25">
      <c r="A342" s="11">
        <v>1812</v>
      </c>
      <c r="B342" s="4" t="s">
        <v>363</v>
      </c>
      <c r="C342" s="4" t="s">
        <v>375</v>
      </c>
      <c r="D342" s="4">
        <v>7233</v>
      </c>
      <c r="E342" s="4" t="s">
        <v>116</v>
      </c>
      <c r="F342" s="30">
        <v>12</v>
      </c>
      <c r="G342" s="30" t="s">
        <v>594</v>
      </c>
      <c r="H342" s="32" t="s">
        <v>514</v>
      </c>
      <c r="I342" s="90"/>
      <c r="J342" s="40">
        <v>5600</v>
      </c>
      <c r="K342" s="16">
        <f t="shared" si="177"/>
        <v>33.532934131736525</v>
      </c>
      <c r="L342" s="17">
        <v>0.15</v>
      </c>
      <c r="M342" s="17"/>
      <c r="N342" s="17"/>
      <c r="O342" s="41">
        <f t="shared" si="178"/>
        <v>6440</v>
      </c>
      <c r="P342" s="47"/>
      <c r="Q342" s="53">
        <v>0.75</v>
      </c>
      <c r="R342" s="54">
        <v>0.5</v>
      </c>
      <c r="S342" s="49">
        <f t="shared" si="171"/>
        <v>2189.6</v>
      </c>
      <c r="T342" s="49">
        <f t="shared" si="172"/>
        <v>2318.4</v>
      </c>
      <c r="U342" s="74">
        <f t="shared" si="173"/>
        <v>10948</v>
      </c>
      <c r="V342" s="84">
        <v>6440</v>
      </c>
      <c r="W342" s="84">
        <v>2189.6</v>
      </c>
      <c r="X342" s="84">
        <f t="shared" si="174"/>
        <v>10948</v>
      </c>
      <c r="Y342" s="77">
        <f t="shared" si="175"/>
        <v>0</v>
      </c>
      <c r="Z342" s="78">
        <f t="shared" si="176"/>
        <v>0</v>
      </c>
    </row>
    <row r="343" spans="1:26" ht="13.5" customHeight="1" x14ac:dyDescent="0.25">
      <c r="A343" s="11">
        <v>1840</v>
      </c>
      <c r="B343" s="4" t="s">
        <v>363</v>
      </c>
      <c r="C343" s="4" t="s">
        <v>377</v>
      </c>
      <c r="D343" s="4">
        <v>7233</v>
      </c>
      <c r="E343" s="4" t="s">
        <v>116</v>
      </c>
      <c r="F343" s="30">
        <v>12</v>
      </c>
      <c r="G343" s="30" t="s">
        <v>594</v>
      </c>
      <c r="H343" s="32" t="s">
        <v>514</v>
      </c>
      <c r="I343" s="90"/>
      <c r="J343" s="40">
        <v>5600</v>
      </c>
      <c r="K343" s="16">
        <f t="shared" si="177"/>
        <v>33.532934131736525</v>
      </c>
      <c r="L343" s="17">
        <v>0.15</v>
      </c>
      <c r="M343" s="17"/>
      <c r="N343" s="17"/>
      <c r="O343" s="41">
        <f t="shared" si="178"/>
        <v>6440</v>
      </c>
      <c r="P343" s="47"/>
      <c r="Q343" s="53">
        <v>0.75</v>
      </c>
      <c r="R343" s="54">
        <v>0.5</v>
      </c>
      <c r="S343" s="49">
        <f t="shared" si="171"/>
        <v>2189.6</v>
      </c>
      <c r="T343" s="49">
        <f t="shared" si="172"/>
        <v>2318.4</v>
      </c>
      <c r="U343" s="74">
        <f t="shared" si="173"/>
        <v>10948</v>
      </c>
      <c r="V343" s="84">
        <v>6440</v>
      </c>
      <c r="W343" s="84">
        <v>2189.6</v>
      </c>
      <c r="X343" s="84">
        <f t="shared" si="174"/>
        <v>10948</v>
      </c>
      <c r="Y343" s="77">
        <f t="shared" si="175"/>
        <v>0</v>
      </c>
      <c r="Z343" s="78">
        <f t="shared" si="176"/>
        <v>0</v>
      </c>
    </row>
    <row r="344" spans="1:26" ht="13.5" customHeight="1" x14ac:dyDescent="0.25">
      <c r="A344" s="11">
        <v>320</v>
      </c>
      <c r="B344" s="4" t="s">
        <v>363</v>
      </c>
      <c r="C344" s="4" t="s">
        <v>382</v>
      </c>
      <c r="D344" s="4">
        <v>7233</v>
      </c>
      <c r="E344" s="4" t="s">
        <v>116</v>
      </c>
      <c r="F344" s="30">
        <v>12</v>
      </c>
      <c r="G344" s="30" t="s">
        <v>594</v>
      </c>
      <c r="H344" s="32" t="s">
        <v>514</v>
      </c>
      <c r="I344" s="90"/>
      <c r="J344" s="40">
        <v>5600</v>
      </c>
      <c r="K344" s="16">
        <f t="shared" si="177"/>
        <v>33.532934131736525</v>
      </c>
      <c r="L344" s="17"/>
      <c r="M344" s="17">
        <v>0.3</v>
      </c>
      <c r="N344" s="17"/>
      <c r="O344" s="41">
        <f t="shared" si="178"/>
        <v>7279.9999999999991</v>
      </c>
      <c r="P344" s="47"/>
      <c r="Q344" s="53"/>
      <c r="R344" s="54">
        <v>0.5</v>
      </c>
      <c r="S344" s="49">
        <f t="shared" si="171"/>
        <v>509.59999999999997</v>
      </c>
      <c r="T344" s="49">
        <f t="shared" si="172"/>
        <v>2620.7999999999997</v>
      </c>
      <c r="U344" s="74">
        <f t="shared" si="173"/>
        <v>10410.4</v>
      </c>
      <c r="V344" s="84">
        <v>7279.9999999999991</v>
      </c>
      <c r="W344" s="84">
        <v>509.59999999999997</v>
      </c>
      <c r="X344" s="84">
        <f t="shared" si="174"/>
        <v>10410.4</v>
      </c>
      <c r="Y344" s="77">
        <f t="shared" si="175"/>
        <v>0</v>
      </c>
      <c r="Z344" s="78">
        <f t="shared" si="176"/>
        <v>0</v>
      </c>
    </row>
    <row r="345" spans="1:26" ht="13.5" customHeight="1" x14ac:dyDescent="0.25">
      <c r="A345" s="11">
        <v>1823</v>
      </c>
      <c r="B345" s="4" t="s">
        <v>363</v>
      </c>
      <c r="C345" s="4" t="s">
        <v>378</v>
      </c>
      <c r="D345" s="4">
        <v>7233</v>
      </c>
      <c r="E345" s="4" t="s">
        <v>116</v>
      </c>
      <c r="F345" s="30">
        <v>12</v>
      </c>
      <c r="G345" s="30" t="s">
        <v>594</v>
      </c>
      <c r="H345" s="32" t="s">
        <v>514</v>
      </c>
      <c r="I345" s="90"/>
      <c r="J345" s="40">
        <v>5600</v>
      </c>
      <c r="K345" s="16">
        <f t="shared" si="177"/>
        <v>33.532934131736525</v>
      </c>
      <c r="L345" s="17">
        <v>0.15</v>
      </c>
      <c r="M345" s="17"/>
      <c r="N345" s="17"/>
      <c r="O345" s="41">
        <f t="shared" si="178"/>
        <v>6440</v>
      </c>
      <c r="P345" s="47"/>
      <c r="Q345" s="53">
        <v>0.75</v>
      </c>
      <c r="R345" s="54">
        <v>0.5</v>
      </c>
      <c r="S345" s="49">
        <f t="shared" si="171"/>
        <v>2189.6</v>
      </c>
      <c r="T345" s="49">
        <f t="shared" si="172"/>
        <v>2318.4</v>
      </c>
      <c r="U345" s="74">
        <f t="shared" si="173"/>
        <v>10948</v>
      </c>
      <c r="V345" s="84">
        <v>6440</v>
      </c>
      <c r="W345" s="84">
        <v>2189.6</v>
      </c>
      <c r="X345" s="84">
        <f t="shared" si="174"/>
        <v>10948</v>
      </c>
      <c r="Y345" s="77">
        <f t="shared" si="175"/>
        <v>0</v>
      </c>
      <c r="Z345" s="78">
        <f t="shared" si="176"/>
        <v>0</v>
      </c>
    </row>
    <row r="346" spans="1:26" ht="13.5" customHeight="1" x14ac:dyDescent="0.25">
      <c r="A346" s="1" t="s">
        <v>391</v>
      </c>
      <c r="B346" s="2"/>
      <c r="C346" s="2"/>
      <c r="D346" s="3"/>
      <c r="E346" s="3"/>
      <c r="F346" s="3"/>
      <c r="G346" s="3"/>
      <c r="H346" s="3"/>
      <c r="I346" s="91"/>
      <c r="J346" s="14"/>
      <c r="K346" s="14"/>
      <c r="L346" s="14"/>
      <c r="M346" s="14"/>
      <c r="N346" s="14"/>
      <c r="O346" s="42"/>
      <c r="P346" s="50"/>
      <c r="Q346" s="50"/>
      <c r="R346" s="51"/>
      <c r="S346" s="52"/>
      <c r="T346" s="52"/>
      <c r="U346" s="52"/>
      <c r="V346" s="52"/>
      <c r="W346" s="52"/>
      <c r="X346" s="52"/>
      <c r="Y346" s="52"/>
      <c r="Z346" s="52"/>
    </row>
    <row r="347" spans="1:26" s="12" customFormat="1" ht="13.5" customHeight="1" x14ac:dyDescent="0.25">
      <c r="A347" s="11">
        <v>206</v>
      </c>
      <c r="B347" s="4" t="s">
        <v>391</v>
      </c>
      <c r="C347" s="4" t="s">
        <v>392</v>
      </c>
      <c r="D347" s="4" t="s">
        <v>520</v>
      </c>
      <c r="E347" s="4" t="s">
        <v>125</v>
      </c>
      <c r="F347" s="30">
        <v>14</v>
      </c>
      <c r="G347" s="30" t="s">
        <v>594</v>
      </c>
      <c r="H347" s="32" t="s">
        <v>512</v>
      </c>
      <c r="I347" s="90"/>
      <c r="J347" s="40">
        <v>7800</v>
      </c>
      <c r="K347" s="13">
        <f>IF(F347=8,J347/2,J347)</f>
        <v>7800</v>
      </c>
      <c r="L347" s="17"/>
      <c r="M347" s="33">
        <v>0.3</v>
      </c>
      <c r="N347" s="17"/>
      <c r="O347" s="41">
        <f>K347+(K347*L347+K347*M347+K347*N347)</f>
        <v>10140</v>
      </c>
      <c r="P347" s="47"/>
      <c r="Q347" s="47"/>
      <c r="R347" s="48"/>
      <c r="S347" s="49">
        <f t="shared" ref="S347:S372" si="179">O347*P347+(O347*Q347*0.36)+(O347*R347*0.14)</f>
        <v>0</v>
      </c>
      <c r="T347" s="49">
        <f t="shared" ref="T347:T372" si="180">O347*RIGHT($T$1,3)</f>
        <v>3650.4</v>
      </c>
      <c r="U347" s="74">
        <f t="shared" ref="U347:U372" si="181">O347+S347+T347</f>
        <v>13790.4</v>
      </c>
      <c r="V347" s="84">
        <v>8970</v>
      </c>
      <c r="W347" s="84">
        <v>0</v>
      </c>
      <c r="X347" s="84">
        <f t="shared" ref="X347:X372" si="182">V347*RIGHT($T$1,3)+V347+W347</f>
        <v>12199.2</v>
      </c>
      <c r="Y347" s="77">
        <f t="shared" ref="Y347:Y372" si="183">U347-X347</f>
        <v>1591.1999999999989</v>
      </c>
      <c r="Z347" s="78">
        <f t="shared" ref="Z347:Z372" si="184">(U347-X347)/X347</f>
        <v>0.13043478260869557</v>
      </c>
    </row>
    <row r="348" spans="1:26" ht="13.5" customHeight="1" x14ac:dyDescent="0.25">
      <c r="A348" s="11">
        <v>489</v>
      </c>
      <c r="B348" s="4" t="s">
        <v>391</v>
      </c>
      <c r="C348" s="4" t="s">
        <v>393</v>
      </c>
      <c r="D348" s="4" t="s">
        <v>521</v>
      </c>
      <c r="E348" s="4" t="s">
        <v>604</v>
      </c>
      <c r="F348" s="30">
        <v>13</v>
      </c>
      <c r="G348" s="30" t="s">
        <v>589</v>
      </c>
      <c r="H348" s="32" t="s">
        <v>510</v>
      </c>
      <c r="I348" s="90"/>
      <c r="J348" s="40">
        <v>6600</v>
      </c>
      <c r="K348" s="13">
        <f>IF(F348=8,J348/2,J348)</f>
        <v>6600</v>
      </c>
      <c r="L348" s="17"/>
      <c r="M348" s="17"/>
      <c r="N348" s="33">
        <v>0.4</v>
      </c>
      <c r="O348" s="41">
        <f>K348+(K348*L348+K348*M348+K348*N348)</f>
        <v>9240</v>
      </c>
      <c r="P348" s="47"/>
      <c r="Q348" s="47"/>
      <c r="R348" s="48"/>
      <c r="S348" s="49">
        <f t="shared" si="179"/>
        <v>0</v>
      </c>
      <c r="T348" s="49">
        <f t="shared" si="180"/>
        <v>3326.4</v>
      </c>
      <c r="U348" s="74">
        <f t="shared" si="181"/>
        <v>12566.4</v>
      </c>
      <c r="V348" s="84">
        <v>8580</v>
      </c>
      <c r="W348" s="84">
        <v>0</v>
      </c>
      <c r="X348" s="84">
        <f t="shared" si="182"/>
        <v>11668.8</v>
      </c>
      <c r="Y348" s="77">
        <f t="shared" si="183"/>
        <v>897.60000000000036</v>
      </c>
      <c r="Z348" s="78">
        <f t="shared" si="184"/>
        <v>7.6923076923076955E-2</v>
      </c>
    </row>
    <row r="349" spans="1:26" ht="13.5" customHeight="1" x14ac:dyDescent="0.25">
      <c r="A349" s="11">
        <v>522</v>
      </c>
      <c r="B349" s="4" t="s">
        <v>391</v>
      </c>
      <c r="C349" s="4" t="s">
        <v>404</v>
      </c>
      <c r="D349" s="4" t="s">
        <v>521</v>
      </c>
      <c r="E349" s="4" t="s">
        <v>604</v>
      </c>
      <c r="F349" s="30">
        <v>13</v>
      </c>
      <c r="G349" s="30" t="s">
        <v>589</v>
      </c>
      <c r="H349" s="32" t="s">
        <v>510</v>
      </c>
      <c r="I349" s="90"/>
      <c r="J349" s="40">
        <v>6600</v>
      </c>
      <c r="K349" s="13">
        <f>IF(F349=8,J349/2,J349)</f>
        <v>6600</v>
      </c>
      <c r="L349" s="17"/>
      <c r="M349" s="33">
        <v>0.3</v>
      </c>
      <c r="N349" s="17"/>
      <c r="O349" s="41">
        <f>K349+(K349*L349+K349*M349+K349*N349)</f>
        <v>8580</v>
      </c>
      <c r="P349" s="47"/>
      <c r="Q349" s="47"/>
      <c r="R349" s="48"/>
      <c r="S349" s="49">
        <f t="shared" si="179"/>
        <v>0</v>
      </c>
      <c r="T349" s="49">
        <f t="shared" si="180"/>
        <v>3088.7999999999997</v>
      </c>
      <c r="U349" s="74">
        <f t="shared" si="181"/>
        <v>11668.8</v>
      </c>
      <c r="V349" s="84">
        <v>6600</v>
      </c>
      <c r="W349" s="84">
        <v>0</v>
      </c>
      <c r="X349" s="84">
        <f t="shared" si="182"/>
        <v>8976</v>
      </c>
      <c r="Y349" s="77">
        <f t="shared" si="183"/>
        <v>2692.7999999999993</v>
      </c>
      <c r="Z349" s="78">
        <f t="shared" si="184"/>
        <v>0.29999999999999993</v>
      </c>
    </row>
    <row r="350" spans="1:26" ht="13.5" customHeight="1" x14ac:dyDescent="0.25">
      <c r="A350" s="11">
        <v>1818</v>
      </c>
      <c r="B350" s="4" t="s">
        <v>391</v>
      </c>
      <c r="C350" s="4" t="s">
        <v>397</v>
      </c>
      <c r="D350" s="4" t="s">
        <v>581</v>
      </c>
      <c r="E350" s="4" t="s">
        <v>94</v>
      </c>
      <c r="F350" s="30">
        <v>12</v>
      </c>
      <c r="G350" s="30" t="s">
        <v>594</v>
      </c>
      <c r="H350" s="32" t="s">
        <v>514</v>
      </c>
      <c r="I350" s="90"/>
      <c r="J350" s="40">
        <v>5600</v>
      </c>
      <c r="K350" s="16">
        <f t="shared" ref="K350:K372" si="185">J350/167</f>
        <v>33.532934131736525</v>
      </c>
      <c r="L350" s="17"/>
      <c r="M350" s="33">
        <v>0.3</v>
      </c>
      <c r="N350" s="17"/>
      <c r="O350" s="41">
        <f t="shared" ref="O350:O372" si="186">(K350+(K350*L350+K350*M350+K350*N350))*167</f>
        <v>7279.9999999999991</v>
      </c>
      <c r="P350" s="47"/>
      <c r="Q350" s="47"/>
      <c r="R350" s="48"/>
      <c r="S350" s="49">
        <f t="shared" si="179"/>
        <v>0</v>
      </c>
      <c r="T350" s="49">
        <f t="shared" si="180"/>
        <v>2620.7999999999997</v>
      </c>
      <c r="U350" s="74">
        <f t="shared" si="181"/>
        <v>9900.7999999999993</v>
      </c>
      <c r="V350" s="84">
        <v>6440</v>
      </c>
      <c r="W350" s="84">
        <v>0</v>
      </c>
      <c r="X350" s="84">
        <f t="shared" si="182"/>
        <v>8758.4</v>
      </c>
      <c r="Y350" s="77">
        <f t="shared" si="183"/>
        <v>1142.3999999999996</v>
      </c>
      <c r="Z350" s="78">
        <f t="shared" si="184"/>
        <v>0.13043478260869562</v>
      </c>
    </row>
    <row r="351" spans="1:26" ht="13.5" customHeight="1" x14ac:dyDescent="0.25">
      <c r="A351" s="11">
        <v>1814</v>
      </c>
      <c r="B351" s="4" t="s">
        <v>391</v>
      </c>
      <c r="C351" s="4" t="s">
        <v>395</v>
      </c>
      <c r="D351" s="4" t="s">
        <v>581</v>
      </c>
      <c r="E351" s="4" t="s">
        <v>94</v>
      </c>
      <c r="F351" s="30">
        <v>12</v>
      </c>
      <c r="G351" s="30" t="s">
        <v>594</v>
      </c>
      <c r="H351" s="32" t="s">
        <v>514</v>
      </c>
      <c r="I351" s="90"/>
      <c r="J351" s="40">
        <v>5600</v>
      </c>
      <c r="K351" s="16">
        <f t="shared" si="185"/>
        <v>33.532934131736525</v>
      </c>
      <c r="L351" s="17"/>
      <c r="M351" s="33">
        <v>0.3</v>
      </c>
      <c r="N351" s="17"/>
      <c r="O351" s="41">
        <f t="shared" si="186"/>
        <v>7279.9999999999991</v>
      </c>
      <c r="P351" s="47"/>
      <c r="Q351" s="47"/>
      <c r="R351" s="48"/>
      <c r="S351" s="49">
        <f t="shared" si="179"/>
        <v>0</v>
      </c>
      <c r="T351" s="49">
        <f t="shared" si="180"/>
        <v>2620.7999999999997</v>
      </c>
      <c r="U351" s="74">
        <f t="shared" si="181"/>
        <v>9900.7999999999993</v>
      </c>
      <c r="V351" s="84">
        <v>6440</v>
      </c>
      <c r="W351" s="84">
        <v>0</v>
      </c>
      <c r="X351" s="84">
        <f t="shared" si="182"/>
        <v>8758.4</v>
      </c>
      <c r="Y351" s="77">
        <f t="shared" si="183"/>
        <v>1142.3999999999996</v>
      </c>
      <c r="Z351" s="78">
        <f t="shared" si="184"/>
        <v>0.13043478260869562</v>
      </c>
    </row>
    <row r="352" spans="1:26" ht="13.5" customHeight="1" x14ac:dyDescent="0.25">
      <c r="A352" s="11">
        <v>1816</v>
      </c>
      <c r="B352" s="4" t="s">
        <v>391</v>
      </c>
      <c r="C352" s="4" t="s">
        <v>396</v>
      </c>
      <c r="D352" s="4" t="s">
        <v>581</v>
      </c>
      <c r="E352" s="4" t="s">
        <v>94</v>
      </c>
      <c r="F352" s="30">
        <v>12</v>
      </c>
      <c r="G352" s="30" t="s">
        <v>594</v>
      </c>
      <c r="H352" s="32" t="s">
        <v>514</v>
      </c>
      <c r="I352" s="90"/>
      <c r="J352" s="40">
        <v>5600</v>
      </c>
      <c r="K352" s="16">
        <f t="shared" si="185"/>
        <v>33.532934131736525</v>
      </c>
      <c r="L352" s="17"/>
      <c r="M352" s="17"/>
      <c r="N352" s="33">
        <v>0.4</v>
      </c>
      <c r="O352" s="41">
        <f t="shared" si="186"/>
        <v>7839.9999999999991</v>
      </c>
      <c r="P352" s="47"/>
      <c r="Q352" s="47"/>
      <c r="R352" s="48"/>
      <c r="S352" s="49">
        <f t="shared" si="179"/>
        <v>0</v>
      </c>
      <c r="T352" s="49">
        <f t="shared" si="180"/>
        <v>2822.3999999999996</v>
      </c>
      <c r="U352" s="74">
        <f t="shared" si="181"/>
        <v>10662.399999999998</v>
      </c>
      <c r="V352" s="84">
        <v>7279.9999999999991</v>
      </c>
      <c r="W352" s="84">
        <v>0</v>
      </c>
      <c r="X352" s="84">
        <f t="shared" si="182"/>
        <v>9900.7999999999993</v>
      </c>
      <c r="Y352" s="77">
        <f t="shared" si="183"/>
        <v>761.59999999999854</v>
      </c>
      <c r="Z352" s="78">
        <f t="shared" si="184"/>
        <v>7.6923076923076789E-2</v>
      </c>
    </row>
    <row r="353" spans="1:26" ht="13.5" customHeight="1" x14ac:dyDescent="0.25">
      <c r="A353" s="11">
        <v>1807</v>
      </c>
      <c r="B353" s="4" t="s">
        <v>391</v>
      </c>
      <c r="C353" s="4" t="s">
        <v>394</v>
      </c>
      <c r="D353" s="4" t="s">
        <v>581</v>
      </c>
      <c r="E353" s="4" t="s">
        <v>94</v>
      </c>
      <c r="F353" s="30">
        <v>12</v>
      </c>
      <c r="G353" s="30" t="s">
        <v>594</v>
      </c>
      <c r="H353" s="32" t="s">
        <v>514</v>
      </c>
      <c r="I353" s="90"/>
      <c r="J353" s="40">
        <v>5600</v>
      </c>
      <c r="K353" s="16">
        <f t="shared" si="185"/>
        <v>33.532934131736525</v>
      </c>
      <c r="L353" s="17"/>
      <c r="M353" s="17"/>
      <c r="N353" s="33">
        <v>0.4</v>
      </c>
      <c r="O353" s="41">
        <f t="shared" si="186"/>
        <v>7839.9999999999991</v>
      </c>
      <c r="P353" s="47"/>
      <c r="Q353" s="47"/>
      <c r="R353" s="48"/>
      <c r="S353" s="49">
        <f t="shared" si="179"/>
        <v>0</v>
      </c>
      <c r="T353" s="49">
        <f t="shared" si="180"/>
        <v>2822.3999999999996</v>
      </c>
      <c r="U353" s="74">
        <f t="shared" si="181"/>
        <v>10662.399999999998</v>
      </c>
      <c r="V353" s="84">
        <v>6440</v>
      </c>
      <c r="W353" s="84">
        <v>0</v>
      </c>
      <c r="X353" s="84">
        <f t="shared" si="182"/>
        <v>8758.4</v>
      </c>
      <c r="Y353" s="77">
        <f t="shared" si="183"/>
        <v>1903.9999999999982</v>
      </c>
      <c r="Z353" s="78">
        <f t="shared" si="184"/>
        <v>0.21739130434782589</v>
      </c>
    </row>
    <row r="354" spans="1:26" ht="13.5" customHeight="1" x14ac:dyDescent="0.25">
      <c r="A354" s="11">
        <v>644</v>
      </c>
      <c r="B354" s="4" t="s">
        <v>391</v>
      </c>
      <c r="C354" s="4" t="s">
        <v>483</v>
      </c>
      <c r="D354" s="4" t="s">
        <v>581</v>
      </c>
      <c r="E354" s="4" t="s">
        <v>94</v>
      </c>
      <c r="F354" s="30">
        <v>12</v>
      </c>
      <c r="G354" s="30" t="s">
        <v>594</v>
      </c>
      <c r="H354" s="32" t="s">
        <v>514</v>
      </c>
      <c r="I354" s="90"/>
      <c r="J354" s="40">
        <v>5600</v>
      </c>
      <c r="K354" s="16">
        <f t="shared" si="185"/>
        <v>33.532934131736525</v>
      </c>
      <c r="L354" s="17"/>
      <c r="M354" s="33">
        <v>0.3</v>
      </c>
      <c r="N354" s="17"/>
      <c r="O354" s="41">
        <f t="shared" si="186"/>
        <v>7279.9999999999991</v>
      </c>
      <c r="P354" s="47"/>
      <c r="Q354" s="47"/>
      <c r="R354" s="48"/>
      <c r="S354" s="49">
        <f t="shared" si="179"/>
        <v>0</v>
      </c>
      <c r="T354" s="49">
        <f t="shared" si="180"/>
        <v>2620.7999999999997</v>
      </c>
      <c r="U354" s="74">
        <f t="shared" si="181"/>
        <v>9900.7999999999993</v>
      </c>
      <c r="V354" s="84">
        <v>6440</v>
      </c>
      <c r="W354" s="84">
        <v>0</v>
      </c>
      <c r="X354" s="84">
        <f t="shared" si="182"/>
        <v>8758.4</v>
      </c>
      <c r="Y354" s="77">
        <f t="shared" si="183"/>
        <v>1142.3999999999996</v>
      </c>
      <c r="Z354" s="78">
        <f t="shared" si="184"/>
        <v>0.13043478260869562</v>
      </c>
    </row>
    <row r="355" spans="1:26" ht="13.5" customHeight="1" x14ac:dyDescent="0.25">
      <c r="A355" s="11">
        <v>1801</v>
      </c>
      <c r="B355" s="4" t="s">
        <v>391</v>
      </c>
      <c r="C355" s="4" t="s">
        <v>411</v>
      </c>
      <c r="D355" s="4" t="s">
        <v>582</v>
      </c>
      <c r="E355" s="4" t="s">
        <v>111</v>
      </c>
      <c r="F355" s="30">
        <v>12</v>
      </c>
      <c r="G355" s="30" t="s">
        <v>594</v>
      </c>
      <c r="H355" s="32" t="s">
        <v>514</v>
      </c>
      <c r="I355" s="90"/>
      <c r="J355" s="40">
        <v>5600</v>
      </c>
      <c r="K355" s="16">
        <f t="shared" si="185"/>
        <v>33.532934131736525</v>
      </c>
      <c r="L355" s="17"/>
      <c r="M355" s="33">
        <v>0.3</v>
      </c>
      <c r="N355" s="17"/>
      <c r="O355" s="41">
        <f t="shared" si="186"/>
        <v>7279.9999999999991</v>
      </c>
      <c r="P355" s="53">
        <v>0.08</v>
      </c>
      <c r="Q355" s="47"/>
      <c r="R355" s="48"/>
      <c r="S355" s="49">
        <f t="shared" si="179"/>
        <v>582.4</v>
      </c>
      <c r="T355" s="49">
        <f t="shared" si="180"/>
        <v>2620.7999999999997</v>
      </c>
      <c r="U355" s="74">
        <f t="shared" si="181"/>
        <v>10483.199999999999</v>
      </c>
      <c r="V355" s="84">
        <v>6440</v>
      </c>
      <c r="W355" s="84">
        <v>515.20000000000005</v>
      </c>
      <c r="X355" s="84">
        <f t="shared" si="182"/>
        <v>9273.6</v>
      </c>
      <c r="Y355" s="77">
        <f t="shared" si="183"/>
        <v>1209.5999999999985</v>
      </c>
      <c r="Z355" s="78">
        <f t="shared" si="184"/>
        <v>0.13043478260869548</v>
      </c>
    </row>
    <row r="356" spans="1:26" ht="13.5" customHeight="1" x14ac:dyDescent="0.25">
      <c r="A356" s="11">
        <v>1817</v>
      </c>
      <c r="B356" s="4" t="s">
        <v>391</v>
      </c>
      <c r="C356" s="4" t="s">
        <v>412</v>
      </c>
      <c r="D356" s="4" t="s">
        <v>582</v>
      </c>
      <c r="E356" s="4" t="s">
        <v>111</v>
      </c>
      <c r="F356" s="30">
        <v>12</v>
      </c>
      <c r="G356" s="30" t="s">
        <v>594</v>
      </c>
      <c r="H356" s="32" t="s">
        <v>514</v>
      </c>
      <c r="I356" s="90"/>
      <c r="J356" s="40">
        <v>5600</v>
      </c>
      <c r="K356" s="16">
        <f t="shared" si="185"/>
        <v>33.532934131736525</v>
      </c>
      <c r="L356" s="17"/>
      <c r="M356" s="17"/>
      <c r="N356" s="33">
        <v>0.4</v>
      </c>
      <c r="O356" s="41">
        <f t="shared" si="186"/>
        <v>7839.9999999999991</v>
      </c>
      <c r="P356" s="53">
        <v>0.08</v>
      </c>
      <c r="Q356" s="47"/>
      <c r="R356" s="48"/>
      <c r="S356" s="49">
        <f t="shared" si="179"/>
        <v>627.19999999999993</v>
      </c>
      <c r="T356" s="49">
        <f t="shared" si="180"/>
        <v>2822.3999999999996</v>
      </c>
      <c r="U356" s="74">
        <f t="shared" si="181"/>
        <v>11289.599999999999</v>
      </c>
      <c r="V356" s="84">
        <v>6440</v>
      </c>
      <c r="W356" s="84">
        <v>515.20000000000005</v>
      </c>
      <c r="X356" s="84">
        <f t="shared" si="182"/>
        <v>9273.6</v>
      </c>
      <c r="Y356" s="77">
        <f t="shared" si="183"/>
        <v>2015.9999999999982</v>
      </c>
      <c r="Z356" s="78">
        <f t="shared" si="184"/>
        <v>0.21739130434782589</v>
      </c>
    </row>
    <row r="357" spans="1:26" ht="13.5" customHeight="1" x14ac:dyDescent="0.25">
      <c r="A357" s="11">
        <v>1804</v>
      </c>
      <c r="B357" s="4" t="s">
        <v>391</v>
      </c>
      <c r="C357" s="4" t="s">
        <v>413</v>
      </c>
      <c r="D357" s="4" t="s">
        <v>582</v>
      </c>
      <c r="E357" s="4" t="s">
        <v>111</v>
      </c>
      <c r="F357" s="30">
        <v>12</v>
      </c>
      <c r="G357" s="30" t="s">
        <v>594</v>
      </c>
      <c r="H357" s="32" t="s">
        <v>514</v>
      </c>
      <c r="I357" s="90"/>
      <c r="J357" s="40">
        <v>5600</v>
      </c>
      <c r="K357" s="16">
        <f t="shared" si="185"/>
        <v>33.532934131736525</v>
      </c>
      <c r="L357" s="17"/>
      <c r="M357" s="17"/>
      <c r="N357" s="33">
        <v>0.4</v>
      </c>
      <c r="O357" s="41">
        <f t="shared" si="186"/>
        <v>7839.9999999999991</v>
      </c>
      <c r="P357" s="53">
        <v>0.08</v>
      </c>
      <c r="Q357" s="47"/>
      <c r="R357" s="48"/>
      <c r="S357" s="49">
        <f t="shared" si="179"/>
        <v>627.19999999999993</v>
      </c>
      <c r="T357" s="49">
        <f t="shared" si="180"/>
        <v>2822.3999999999996</v>
      </c>
      <c r="U357" s="74">
        <f t="shared" si="181"/>
        <v>11289.599999999999</v>
      </c>
      <c r="V357" s="84">
        <v>7279.9999999999991</v>
      </c>
      <c r="W357" s="84">
        <v>582.4</v>
      </c>
      <c r="X357" s="84">
        <f t="shared" si="182"/>
        <v>10483.199999999999</v>
      </c>
      <c r="Y357" s="77">
        <f t="shared" si="183"/>
        <v>806.39999999999964</v>
      </c>
      <c r="Z357" s="78">
        <f t="shared" si="184"/>
        <v>7.69230769230769E-2</v>
      </c>
    </row>
    <row r="358" spans="1:26" ht="13.5" customHeight="1" x14ac:dyDescent="0.25">
      <c r="A358" s="11">
        <v>1010</v>
      </c>
      <c r="B358" s="4" t="s">
        <v>391</v>
      </c>
      <c r="C358" s="4" t="s">
        <v>482</v>
      </c>
      <c r="D358" s="4">
        <v>7233</v>
      </c>
      <c r="E358" s="4" t="s">
        <v>116</v>
      </c>
      <c r="F358" s="30">
        <v>12</v>
      </c>
      <c r="G358" s="30" t="s">
        <v>594</v>
      </c>
      <c r="H358" s="32" t="s">
        <v>514</v>
      </c>
      <c r="I358" s="90"/>
      <c r="J358" s="40">
        <v>5600</v>
      </c>
      <c r="K358" s="16">
        <f t="shared" si="185"/>
        <v>33.532934131736525</v>
      </c>
      <c r="L358" s="33">
        <v>0.15</v>
      </c>
      <c r="M358" s="17"/>
      <c r="N358" s="17"/>
      <c r="O358" s="41">
        <f t="shared" si="186"/>
        <v>6440</v>
      </c>
      <c r="P358" s="47"/>
      <c r="Q358" s="53"/>
      <c r="R358" s="54"/>
      <c r="S358" s="49">
        <f t="shared" si="179"/>
        <v>0</v>
      </c>
      <c r="T358" s="49">
        <f t="shared" si="180"/>
        <v>2318.4</v>
      </c>
      <c r="U358" s="74">
        <f t="shared" si="181"/>
        <v>8758.4</v>
      </c>
      <c r="V358" s="84">
        <v>5600</v>
      </c>
      <c r="W358" s="84">
        <v>0</v>
      </c>
      <c r="X358" s="84">
        <f t="shared" si="182"/>
        <v>7616</v>
      </c>
      <c r="Y358" s="77">
        <f t="shared" si="183"/>
        <v>1142.3999999999996</v>
      </c>
      <c r="Z358" s="78">
        <f t="shared" si="184"/>
        <v>0.14999999999999994</v>
      </c>
    </row>
    <row r="359" spans="1:26" ht="13.5" customHeight="1" x14ac:dyDescent="0.25">
      <c r="A359" s="11">
        <v>527</v>
      </c>
      <c r="B359" s="4" t="s">
        <v>391</v>
      </c>
      <c r="C359" s="4" t="s">
        <v>408</v>
      </c>
      <c r="D359" s="4">
        <v>7233</v>
      </c>
      <c r="E359" s="4" t="s">
        <v>116</v>
      </c>
      <c r="F359" s="30">
        <v>12</v>
      </c>
      <c r="G359" s="30" t="s">
        <v>594</v>
      </c>
      <c r="H359" s="32" t="s">
        <v>514</v>
      </c>
      <c r="I359" s="90"/>
      <c r="J359" s="40">
        <v>5600</v>
      </c>
      <c r="K359" s="16">
        <f t="shared" si="185"/>
        <v>33.532934131736525</v>
      </c>
      <c r="L359" s="33"/>
      <c r="M359" s="33">
        <v>0.3</v>
      </c>
      <c r="N359" s="17"/>
      <c r="O359" s="41">
        <f t="shared" si="186"/>
        <v>7279.9999999999991</v>
      </c>
      <c r="P359" s="47"/>
      <c r="Q359" s="53"/>
      <c r="R359" s="54"/>
      <c r="S359" s="49">
        <f t="shared" si="179"/>
        <v>0</v>
      </c>
      <c r="T359" s="49">
        <f t="shared" si="180"/>
        <v>2620.7999999999997</v>
      </c>
      <c r="U359" s="74">
        <f t="shared" si="181"/>
        <v>9900.7999999999993</v>
      </c>
      <c r="V359" s="84">
        <v>6440</v>
      </c>
      <c r="W359" s="84">
        <v>0</v>
      </c>
      <c r="X359" s="84">
        <f t="shared" si="182"/>
        <v>8758.4</v>
      </c>
      <c r="Y359" s="77">
        <f t="shared" si="183"/>
        <v>1142.3999999999996</v>
      </c>
      <c r="Z359" s="78">
        <f t="shared" si="184"/>
        <v>0.13043478260869562</v>
      </c>
    </row>
    <row r="360" spans="1:26" ht="13.5" customHeight="1" x14ac:dyDescent="0.25">
      <c r="A360" s="11">
        <v>526</v>
      </c>
      <c r="B360" s="4" t="s">
        <v>391</v>
      </c>
      <c r="C360" s="4" t="s">
        <v>401</v>
      </c>
      <c r="D360" s="4">
        <v>7233</v>
      </c>
      <c r="E360" s="4" t="s">
        <v>116</v>
      </c>
      <c r="F360" s="30">
        <v>12</v>
      </c>
      <c r="G360" s="30" t="s">
        <v>594</v>
      </c>
      <c r="H360" s="32" t="s">
        <v>514</v>
      </c>
      <c r="I360" s="90"/>
      <c r="J360" s="40">
        <v>5600</v>
      </c>
      <c r="K360" s="16">
        <f t="shared" si="185"/>
        <v>33.532934131736525</v>
      </c>
      <c r="L360" s="17"/>
      <c r="M360" s="33">
        <v>0.3</v>
      </c>
      <c r="N360" s="17"/>
      <c r="O360" s="41">
        <f t="shared" si="186"/>
        <v>7279.9999999999991</v>
      </c>
      <c r="P360" s="47"/>
      <c r="Q360" s="53"/>
      <c r="R360" s="54"/>
      <c r="S360" s="49">
        <f t="shared" si="179"/>
        <v>0</v>
      </c>
      <c r="T360" s="49">
        <f t="shared" si="180"/>
        <v>2620.7999999999997</v>
      </c>
      <c r="U360" s="74">
        <f t="shared" si="181"/>
        <v>9900.7999999999993</v>
      </c>
      <c r="V360" s="84">
        <v>6440</v>
      </c>
      <c r="W360" s="84">
        <v>0</v>
      </c>
      <c r="X360" s="84">
        <f t="shared" si="182"/>
        <v>8758.4</v>
      </c>
      <c r="Y360" s="77">
        <f t="shared" si="183"/>
        <v>1142.3999999999996</v>
      </c>
      <c r="Z360" s="78">
        <f t="shared" si="184"/>
        <v>0.13043478260869562</v>
      </c>
    </row>
    <row r="361" spans="1:26" ht="13.5" customHeight="1" x14ac:dyDescent="0.25">
      <c r="A361" s="11">
        <v>493</v>
      </c>
      <c r="B361" s="4" t="s">
        <v>391</v>
      </c>
      <c r="C361" s="4" t="s">
        <v>406</v>
      </c>
      <c r="D361" s="4">
        <v>7233</v>
      </c>
      <c r="E361" s="4" t="s">
        <v>116</v>
      </c>
      <c r="F361" s="30">
        <v>12</v>
      </c>
      <c r="G361" s="30" t="s">
        <v>594</v>
      </c>
      <c r="H361" s="32" t="s">
        <v>514</v>
      </c>
      <c r="I361" s="90"/>
      <c r="J361" s="40">
        <v>5600</v>
      </c>
      <c r="K361" s="16">
        <f t="shared" si="185"/>
        <v>33.532934131736525</v>
      </c>
      <c r="L361" s="17"/>
      <c r="M361" s="17"/>
      <c r="N361" s="33">
        <v>0.4</v>
      </c>
      <c r="O361" s="41">
        <f t="shared" si="186"/>
        <v>7839.9999999999991</v>
      </c>
      <c r="P361" s="47"/>
      <c r="Q361" s="53"/>
      <c r="R361" s="54"/>
      <c r="S361" s="49">
        <f t="shared" si="179"/>
        <v>0</v>
      </c>
      <c r="T361" s="49">
        <f t="shared" si="180"/>
        <v>2822.3999999999996</v>
      </c>
      <c r="U361" s="74">
        <f t="shared" si="181"/>
        <v>10662.399999999998</v>
      </c>
      <c r="V361" s="84">
        <v>7279.9999999999991</v>
      </c>
      <c r="W361" s="84">
        <v>0</v>
      </c>
      <c r="X361" s="84">
        <f t="shared" si="182"/>
        <v>9900.7999999999993</v>
      </c>
      <c r="Y361" s="77">
        <f t="shared" si="183"/>
        <v>761.59999999999854</v>
      </c>
      <c r="Z361" s="78">
        <f t="shared" si="184"/>
        <v>7.6923076923076789E-2</v>
      </c>
    </row>
    <row r="362" spans="1:26" ht="13.5" customHeight="1" x14ac:dyDescent="0.25">
      <c r="A362" s="11">
        <v>212</v>
      </c>
      <c r="B362" s="4" t="s">
        <v>391</v>
      </c>
      <c r="C362" s="4" t="s">
        <v>402</v>
      </c>
      <c r="D362" s="4">
        <v>7233</v>
      </c>
      <c r="E362" s="4" t="s">
        <v>116</v>
      </c>
      <c r="F362" s="30">
        <v>12</v>
      </c>
      <c r="G362" s="30" t="s">
        <v>594</v>
      </c>
      <c r="H362" s="32" t="s">
        <v>514</v>
      </c>
      <c r="I362" s="90"/>
      <c r="J362" s="40">
        <v>5600</v>
      </c>
      <c r="K362" s="16">
        <f t="shared" si="185"/>
        <v>33.532934131736525</v>
      </c>
      <c r="L362" s="17"/>
      <c r="M362" s="33">
        <v>0.3</v>
      </c>
      <c r="N362" s="17"/>
      <c r="O362" s="41">
        <f t="shared" si="186"/>
        <v>7279.9999999999991</v>
      </c>
      <c r="P362" s="47"/>
      <c r="Q362" s="53"/>
      <c r="R362" s="54"/>
      <c r="S362" s="49">
        <f t="shared" si="179"/>
        <v>0</v>
      </c>
      <c r="T362" s="49">
        <f t="shared" si="180"/>
        <v>2620.7999999999997</v>
      </c>
      <c r="U362" s="74">
        <f t="shared" si="181"/>
        <v>9900.7999999999993</v>
      </c>
      <c r="V362" s="84">
        <v>6440</v>
      </c>
      <c r="W362" s="84">
        <v>0</v>
      </c>
      <c r="X362" s="84">
        <f t="shared" si="182"/>
        <v>8758.4</v>
      </c>
      <c r="Y362" s="77">
        <f t="shared" si="183"/>
        <v>1142.3999999999996</v>
      </c>
      <c r="Z362" s="78">
        <f t="shared" si="184"/>
        <v>0.13043478260869562</v>
      </c>
    </row>
    <row r="363" spans="1:26" ht="13.5" customHeight="1" x14ac:dyDescent="0.25">
      <c r="A363" s="11">
        <v>494</v>
      </c>
      <c r="B363" s="4" t="s">
        <v>391</v>
      </c>
      <c r="C363" s="4" t="s">
        <v>403</v>
      </c>
      <c r="D363" s="4">
        <v>7233</v>
      </c>
      <c r="E363" s="4" t="s">
        <v>116</v>
      </c>
      <c r="F363" s="30">
        <v>12</v>
      </c>
      <c r="G363" s="30" t="s">
        <v>594</v>
      </c>
      <c r="H363" s="32" t="s">
        <v>514</v>
      </c>
      <c r="I363" s="90"/>
      <c r="J363" s="40">
        <v>5600</v>
      </c>
      <c r="K363" s="16">
        <f t="shared" si="185"/>
        <v>33.532934131736525</v>
      </c>
      <c r="L363" s="17"/>
      <c r="M363" s="17"/>
      <c r="N363" s="33">
        <v>0.4</v>
      </c>
      <c r="O363" s="41">
        <f t="shared" si="186"/>
        <v>7839.9999999999991</v>
      </c>
      <c r="P363" s="47"/>
      <c r="Q363" s="53"/>
      <c r="R363" s="54"/>
      <c r="S363" s="49">
        <f t="shared" si="179"/>
        <v>0</v>
      </c>
      <c r="T363" s="49">
        <f t="shared" si="180"/>
        <v>2822.3999999999996</v>
      </c>
      <c r="U363" s="74">
        <f t="shared" si="181"/>
        <v>10662.399999999998</v>
      </c>
      <c r="V363" s="84">
        <v>7279.9999999999991</v>
      </c>
      <c r="W363" s="84">
        <v>0</v>
      </c>
      <c r="X363" s="84">
        <f t="shared" si="182"/>
        <v>9900.7999999999993</v>
      </c>
      <c r="Y363" s="77">
        <f t="shared" si="183"/>
        <v>761.59999999999854</v>
      </c>
      <c r="Z363" s="78">
        <f t="shared" si="184"/>
        <v>7.6923076923076789E-2</v>
      </c>
    </row>
    <row r="364" spans="1:26" ht="13.5" customHeight="1" x14ac:dyDescent="0.25">
      <c r="A364" s="11">
        <v>1821</v>
      </c>
      <c r="B364" s="4" t="s">
        <v>391</v>
      </c>
      <c r="C364" s="4" t="s">
        <v>400</v>
      </c>
      <c r="D364" s="4">
        <v>7233</v>
      </c>
      <c r="E364" s="4" t="s">
        <v>116</v>
      </c>
      <c r="F364" s="30">
        <v>12</v>
      </c>
      <c r="G364" s="30" t="s">
        <v>594</v>
      </c>
      <c r="H364" s="32" t="s">
        <v>514</v>
      </c>
      <c r="I364" s="90"/>
      <c r="J364" s="40">
        <v>5600</v>
      </c>
      <c r="K364" s="16">
        <f t="shared" si="185"/>
        <v>33.532934131736525</v>
      </c>
      <c r="L364" s="17"/>
      <c r="M364" s="17"/>
      <c r="N364" s="33">
        <v>0.4</v>
      </c>
      <c r="O364" s="41">
        <f t="shared" si="186"/>
        <v>7839.9999999999991</v>
      </c>
      <c r="P364" s="47"/>
      <c r="Q364" s="53"/>
      <c r="R364" s="54"/>
      <c r="S364" s="49">
        <f t="shared" si="179"/>
        <v>0</v>
      </c>
      <c r="T364" s="49">
        <f t="shared" si="180"/>
        <v>2822.3999999999996</v>
      </c>
      <c r="U364" s="74">
        <f t="shared" si="181"/>
        <v>10662.399999999998</v>
      </c>
      <c r="V364" s="84">
        <v>7279.9999999999991</v>
      </c>
      <c r="W364" s="84">
        <v>0</v>
      </c>
      <c r="X364" s="84">
        <f t="shared" si="182"/>
        <v>9900.7999999999993</v>
      </c>
      <c r="Y364" s="77">
        <f t="shared" si="183"/>
        <v>761.59999999999854</v>
      </c>
      <c r="Z364" s="78">
        <f t="shared" si="184"/>
        <v>7.6923076923076789E-2</v>
      </c>
    </row>
    <row r="365" spans="1:26" ht="13.5" customHeight="1" x14ac:dyDescent="0.25">
      <c r="A365" s="11">
        <v>462</v>
      </c>
      <c r="B365" s="4" t="s">
        <v>391</v>
      </c>
      <c r="C365" s="4" t="s">
        <v>405</v>
      </c>
      <c r="D365" s="4">
        <v>7233</v>
      </c>
      <c r="E365" s="4" t="s">
        <v>116</v>
      </c>
      <c r="F365" s="30">
        <v>12</v>
      </c>
      <c r="G365" s="30" t="s">
        <v>594</v>
      </c>
      <c r="H365" s="32" t="s">
        <v>514</v>
      </c>
      <c r="I365" s="90"/>
      <c r="J365" s="40">
        <v>5600</v>
      </c>
      <c r="K365" s="16">
        <f t="shared" si="185"/>
        <v>33.532934131736525</v>
      </c>
      <c r="L365" s="17"/>
      <c r="M365" s="17"/>
      <c r="N365" s="33">
        <v>0.4</v>
      </c>
      <c r="O365" s="41">
        <f t="shared" si="186"/>
        <v>7839.9999999999991</v>
      </c>
      <c r="P365" s="47"/>
      <c r="Q365" s="53"/>
      <c r="R365" s="54"/>
      <c r="S365" s="49">
        <f t="shared" si="179"/>
        <v>0</v>
      </c>
      <c r="T365" s="49">
        <f t="shared" si="180"/>
        <v>2822.3999999999996</v>
      </c>
      <c r="U365" s="74">
        <f t="shared" si="181"/>
        <v>10662.399999999998</v>
      </c>
      <c r="V365" s="84">
        <v>7279.9999999999991</v>
      </c>
      <c r="W365" s="84">
        <v>0</v>
      </c>
      <c r="X365" s="84">
        <f t="shared" si="182"/>
        <v>9900.7999999999993</v>
      </c>
      <c r="Y365" s="77">
        <f t="shared" si="183"/>
        <v>761.59999999999854</v>
      </c>
      <c r="Z365" s="78">
        <f t="shared" si="184"/>
        <v>7.6923076923076789E-2</v>
      </c>
    </row>
    <row r="366" spans="1:26" ht="13.5" customHeight="1" x14ac:dyDescent="0.25">
      <c r="A366" s="11">
        <v>1825</v>
      </c>
      <c r="B366" s="4" t="s">
        <v>391</v>
      </c>
      <c r="C366" s="4" t="s">
        <v>407</v>
      </c>
      <c r="D366" s="4">
        <v>7233</v>
      </c>
      <c r="E366" s="4" t="s">
        <v>116</v>
      </c>
      <c r="F366" s="30">
        <v>12</v>
      </c>
      <c r="G366" s="30" t="s">
        <v>594</v>
      </c>
      <c r="H366" s="32" t="s">
        <v>514</v>
      </c>
      <c r="I366" s="90"/>
      <c r="J366" s="40">
        <v>5600</v>
      </c>
      <c r="K366" s="16">
        <f t="shared" si="185"/>
        <v>33.532934131736525</v>
      </c>
      <c r="L366" s="17"/>
      <c r="M366" s="33">
        <v>0.3</v>
      </c>
      <c r="N366" s="17"/>
      <c r="O366" s="41">
        <f t="shared" si="186"/>
        <v>7279.9999999999991</v>
      </c>
      <c r="P366" s="47"/>
      <c r="Q366" s="53"/>
      <c r="R366" s="54"/>
      <c r="S366" s="49">
        <f t="shared" si="179"/>
        <v>0</v>
      </c>
      <c r="T366" s="49">
        <f t="shared" si="180"/>
        <v>2620.7999999999997</v>
      </c>
      <c r="U366" s="74">
        <f t="shared" si="181"/>
        <v>9900.7999999999993</v>
      </c>
      <c r="V366" s="84">
        <v>6440</v>
      </c>
      <c r="W366" s="84">
        <v>0</v>
      </c>
      <c r="X366" s="84">
        <f t="shared" si="182"/>
        <v>8758.4</v>
      </c>
      <c r="Y366" s="77">
        <f t="shared" si="183"/>
        <v>1142.3999999999996</v>
      </c>
      <c r="Z366" s="78">
        <f t="shared" si="184"/>
        <v>0.13043478260869562</v>
      </c>
    </row>
    <row r="367" spans="1:26" ht="13.5" customHeight="1" x14ac:dyDescent="0.25">
      <c r="A367" s="11">
        <v>667</v>
      </c>
      <c r="B367" s="4" t="s">
        <v>391</v>
      </c>
      <c r="C367" s="4" t="s">
        <v>621</v>
      </c>
      <c r="D367" s="4">
        <v>7233</v>
      </c>
      <c r="E367" s="4" t="s">
        <v>116</v>
      </c>
      <c r="F367" s="30">
        <v>12</v>
      </c>
      <c r="G367" s="30" t="s">
        <v>594</v>
      </c>
      <c r="H367" s="32" t="s">
        <v>514</v>
      </c>
      <c r="I367" s="90"/>
      <c r="J367" s="40">
        <v>5600</v>
      </c>
      <c r="K367" s="16">
        <f t="shared" si="185"/>
        <v>33.532934131736525</v>
      </c>
      <c r="L367" s="17"/>
      <c r="M367" s="33">
        <v>0.3</v>
      </c>
      <c r="N367" s="17"/>
      <c r="O367" s="41">
        <f t="shared" si="186"/>
        <v>7279.9999999999991</v>
      </c>
      <c r="P367" s="47"/>
      <c r="Q367" s="53"/>
      <c r="R367" s="54"/>
      <c r="S367" s="49">
        <f t="shared" si="179"/>
        <v>0</v>
      </c>
      <c r="T367" s="49">
        <f t="shared" si="180"/>
        <v>2620.7999999999997</v>
      </c>
      <c r="U367" s="74">
        <f t="shared" si="181"/>
        <v>9900.7999999999993</v>
      </c>
      <c r="V367" s="84">
        <v>6440</v>
      </c>
      <c r="W367" s="84">
        <v>0</v>
      </c>
      <c r="X367" s="84">
        <f t="shared" si="182"/>
        <v>8758.4</v>
      </c>
      <c r="Y367" s="77">
        <f t="shared" si="183"/>
        <v>1142.3999999999996</v>
      </c>
      <c r="Z367" s="78">
        <f t="shared" si="184"/>
        <v>0.13043478260869562</v>
      </c>
    </row>
    <row r="368" spans="1:26" ht="13.5" customHeight="1" x14ac:dyDescent="0.25">
      <c r="A368" s="11">
        <v>658</v>
      </c>
      <c r="B368" s="4" t="s">
        <v>391</v>
      </c>
      <c r="C368" s="4" t="s">
        <v>504</v>
      </c>
      <c r="D368" s="4" t="s">
        <v>583</v>
      </c>
      <c r="E368" s="4" t="s">
        <v>118</v>
      </c>
      <c r="F368" s="30">
        <v>12</v>
      </c>
      <c r="G368" s="30" t="s">
        <v>594</v>
      </c>
      <c r="H368" s="32" t="s">
        <v>514</v>
      </c>
      <c r="I368" s="90"/>
      <c r="J368" s="40">
        <v>5600</v>
      </c>
      <c r="K368" s="16">
        <f t="shared" si="185"/>
        <v>33.532934131736525</v>
      </c>
      <c r="L368" s="17"/>
      <c r="M368" s="17"/>
      <c r="N368" s="33">
        <v>0.4</v>
      </c>
      <c r="O368" s="41">
        <f t="shared" si="186"/>
        <v>7839.9999999999991</v>
      </c>
      <c r="P368" s="53">
        <v>0.04</v>
      </c>
      <c r="Q368" s="47"/>
      <c r="R368" s="48"/>
      <c r="S368" s="49">
        <f t="shared" si="179"/>
        <v>313.59999999999997</v>
      </c>
      <c r="T368" s="49">
        <f t="shared" si="180"/>
        <v>2822.3999999999996</v>
      </c>
      <c r="U368" s="74">
        <f t="shared" si="181"/>
        <v>10976</v>
      </c>
      <c r="V368" s="84">
        <v>6440</v>
      </c>
      <c r="W368" s="84">
        <v>257.60000000000002</v>
      </c>
      <c r="X368" s="84">
        <f t="shared" si="182"/>
        <v>9016</v>
      </c>
      <c r="Y368" s="77">
        <f t="shared" si="183"/>
        <v>1960</v>
      </c>
      <c r="Z368" s="78">
        <f t="shared" si="184"/>
        <v>0.21739130434782608</v>
      </c>
    </row>
    <row r="369" spans="1:26" ht="13.5" customHeight="1" x14ac:dyDescent="0.25">
      <c r="A369" s="11">
        <v>1828</v>
      </c>
      <c r="B369" s="4" t="s">
        <v>391</v>
      </c>
      <c r="C369" s="4" t="s">
        <v>398</v>
      </c>
      <c r="D369" s="4" t="s">
        <v>583</v>
      </c>
      <c r="E369" s="4" t="s">
        <v>118</v>
      </c>
      <c r="F369" s="30">
        <v>12</v>
      </c>
      <c r="G369" s="30" t="s">
        <v>594</v>
      </c>
      <c r="H369" s="32" t="s">
        <v>514</v>
      </c>
      <c r="I369" s="90"/>
      <c r="J369" s="40">
        <v>5600</v>
      </c>
      <c r="K369" s="16">
        <f t="shared" si="185"/>
        <v>33.532934131736525</v>
      </c>
      <c r="L369" s="17"/>
      <c r="M369" s="33">
        <v>0.3</v>
      </c>
      <c r="N369" s="17"/>
      <c r="O369" s="41">
        <f t="shared" si="186"/>
        <v>7279.9999999999991</v>
      </c>
      <c r="P369" s="53">
        <v>0.04</v>
      </c>
      <c r="Q369" s="47"/>
      <c r="R369" s="48"/>
      <c r="S369" s="49">
        <f t="shared" si="179"/>
        <v>291.2</v>
      </c>
      <c r="T369" s="49">
        <f t="shared" si="180"/>
        <v>2620.7999999999997</v>
      </c>
      <c r="U369" s="74">
        <f t="shared" si="181"/>
        <v>10191.999999999998</v>
      </c>
      <c r="V369" s="84">
        <v>6440</v>
      </c>
      <c r="W369" s="84">
        <v>257.60000000000002</v>
      </c>
      <c r="X369" s="84">
        <f t="shared" si="182"/>
        <v>9016</v>
      </c>
      <c r="Y369" s="77">
        <f t="shared" si="183"/>
        <v>1175.9999999999982</v>
      </c>
      <c r="Z369" s="78">
        <f t="shared" si="184"/>
        <v>0.13043478260869545</v>
      </c>
    </row>
    <row r="370" spans="1:26" ht="13.5" customHeight="1" x14ac:dyDescent="0.25">
      <c r="A370" s="11">
        <v>1829</v>
      </c>
      <c r="B370" s="4" t="s">
        <v>391</v>
      </c>
      <c r="C370" s="4" t="s">
        <v>399</v>
      </c>
      <c r="D370" s="4" t="s">
        <v>583</v>
      </c>
      <c r="E370" s="4" t="s">
        <v>118</v>
      </c>
      <c r="F370" s="30">
        <v>12</v>
      </c>
      <c r="G370" s="30" t="s">
        <v>594</v>
      </c>
      <c r="H370" s="32" t="s">
        <v>514</v>
      </c>
      <c r="I370" s="90"/>
      <c r="J370" s="40">
        <v>5600</v>
      </c>
      <c r="K370" s="16">
        <f t="shared" si="185"/>
        <v>33.532934131736525</v>
      </c>
      <c r="L370" s="17"/>
      <c r="M370" s="33">
        <v>0.3</v>
      </c>
      <c r="N370" s="17"/>
      <c r="O370" s="41">
        <f t="shared" si="186"/>
        <v>7279.9999999999991</v>
      </c>
      <c r="P370" s="53">
        <v>0.04</v>
      </c>
      <c r="Q370" s="47"/>
      <c r="R370" s="48"/>
      <c r="S370" s="49">
        <f t="shared" si="179"/>
        <v>291.2</v>
      </c>
      <c r="T370" s="49">
        <f t="shared" si="180"/>
        <v>2620.7999999999997</v>
      </c>
      <c r="U370" s="74">
        <f t="shared" si="181"/>
        <v>10191.999999999998</v>
      </c>
      <c r="V370" s="84">
        <v>6440</v>
      </c>
      <c r="W370" s="84">
        <v>257.60000000000002</v>
      </c>
      <c r="X370" s="84">
        <f t="shared" si="182"/>
        <v>9016</v>
      </c>
      <c r="Y370" s="77">
        <f t="shared" si="183"/>
        <v>1175.9999999999982</v>
      </c>
      <c r="Z370" s="78">
        <f t="shared" si="184"/>
        <v>0.13043478260869545</v>
      </c>
    </row>
    <row r="371" spans="1:26" ht="13.5" customHeight="1" x14ac:dyDescent="0.25">
      <c r="A371" s="11">
        <v>1833</v>
      </c>
      <c r="B371" s="4" t="s">
        <v>391</v>
      </c>
      <c r="C371" s="4" t="s">
        <v>409</v>
      </c>
      <c r="D371" s="4">
        <v>8211</v>
      </c>
      <c r="E371" s="4" t="s">
        <v>95</v>
      </c>
      <c r="F371" s="30">
        <v>12</v>
      </c>
      <c r="G371" s="30" t="s">
        <v>594</v>
      </c>
      <c r="H371" s="32" t="s">
        <v>514</v>
      </c>
      <c r="I371" s="90"/>
      <c r="J371" s="40">
        <v>5600</v>
      </c>
      <c r="K371" s="16">
        <f t="shared" si="185"/>
        <v>33.532934131736525</v>
      </c>
      <c r="L371" s="17"/>
      <c r="M371" s="33">
        <v>0.3</v>
      </c>
      <c r="N371" s="17"/>
      <c r="O371" s="41">
        <f t="shared" si="186"/>
        <v>7279.9999999999991</v>
      </c>
      <c r="P371" s="53">
        <v>0.04</v>
      </c>
      <c r="Q371" s="47"/>
      <c r="R371" s="48"/>
      <c r="S371" s="49">
        <f t="shared" si="179"/>
        <v>291.2</v>
      </c>
      <c r="T371" s="49">
        <f t="shared" si="180"/>
        <v>2620.7999999999997</v>
      </c>
      <c r="U371" s="74">
        <f t="shared" si="181"/>
        <v>10191.999999999998</v>
      </c>
      <c r="V371" s="84">
        <v>6440</v>
      </c>
      <c r="W371" s="84">
        <v>257.60000000000002</v>
      </c>
      <c r="X371" s="84">
        <f t="shared" si="182"/>
        <v>9016</v>
      </c>
      <c r="Y371" s="77">
        <f t="shared" si="183"/>
        <v>1175.9999999999982</v>
      </c>
      <c r="Z371" s="78">
        <f t="shared" si="184"/>
        <v>0.13043478260869545</v>
      </c>
    </row>
    <row r="372" spans="1:26" ht="13.5" customHeight="1" x14ac:dyDescent="0.25">
      <c r="A372" s="11">
        <v>1832</v>
      </c>
      <c r="B372" s="4" t="s">
        <v>391</v>
      </c>
      <c r="C372" s="4" t="s">
        <v>410</v>
      </c>
      <c r="D372" s="4">
        <v>8211</v>
      </c>
      <c r="E372" s="4" t="s">
        <v>95</v>
      </c>
      <c r="F372" s="30">
        <v>12</v>
      </c>
      <c r="G372" s="30" t="s">
        <v>594</v>
      </c>
      <c r="H372" s="32" t="s">
        <v>514</v>
      </c>
      <c r="I372" s="90"/>
      <c r="J372" s="40">
        <v>5600</v>
      </c>
      <c r="K372" s="16">
        <f t="shared" si="185"/>
        <v>33.532934131736525</v>
      </c>
      <c r="L372" s="17"/>
      <c r="M372" s="33">
        <v>0.3</v>
      </c>
      <c r="N372" s="17"/>
      <c r="O372" s="41">
        <f t="shared" si="186"/>
        <v>7279.9999999999991</v>
      </c>
      <c r="P372" s="53">
        <v>0.04</v>
      </c>
      <c r="Q372" s="47"/>
      <c r="R372" s="48"/>
      <c r="S372" s="49">
        <f t="shared" si="179"/>
        <v>291.2</v>
      </c>
      <c r="T372" s="49">
        <f t="shared" si="180"/>
        <v>2620.7999999999997</v>
      </c>
      <c r="U372" s="74">
        <f t="shared" si="181"/>
        <v>10191.999999999998</v>
      </c>
      <c r="V372" s="84">
        <v>6440</v>
      </c>
      <c r="W372" s="84">
        <v>257.60000000000002</v>
      </c>
      <c r="X372" s="84">
        <f t="shared" si="182"/>
        <v>9016</v>
      </c>
      <c r="Y372" s="77">
        <f t="shared" si="183"/>
        <v>1175.9999999999982</v>
      </c>
      <c r="Z372" s="78">
        <f t="shared" si="184"/>
        <v>0.13043478260869545</v>
      </c>
    </row>
    <row r="373" spans="1:26" ht="13.5" customHeight="1" x14ac:dyDescent="0.25">
      <c r="A373" s="1" t="s">
        <v>414</v>
      </c>
      <c r="B373" s="2"/>
      <c r="C373" s="2"/>
      <c r="D373" s="3"/>
      <c r="E373" s="3"/>
      <c r="F373" s="3"/>
      <c r="G373" s="3"/>
      <c r="H373" s="3"/>
      <c r="I373" s="91"/>
      <c r="J373" s="14"/>
      <c r="K373" s="14"/>
      <c r="L373" s="14"/>
      <c r="M373" s="14"/>
      <c r="N373" s="14"/>
      <c r="O373" s="42"/>
      <c r="P373" s="50"/>
      <c r="Q373" s="50"/>
      <c r="R373" s="51"/>
      <c r="S373" s="52"/>
      <c r="T373" s="52"/>
      <c r="U373" s="52"/>
      <c r="V373" s="52"/>
      <c r="W373" s="52"/>
      <c r="X373" s="52"/>
      <c r="Y373" s="52"/>
      <c r="Z373" s="52"/>
    </row>
    <row r="374" spans="1:26" ht="13.5" customHeight="1" x14ac:dyDescent="0.25">
      <c r="A374" s="11">
        <v>1005</v>
      </c>
      <c r="B374" s="4" t="s">
        <v>414</v>
      </c>
      <c r="C374" s="4" t="s">
        <v>415</v>
      </c>
      <c r="D374" s="4" t="s">
        <v>520</v>
      </c>
      <c r="E374" s="4" t="s">
        <v>125</v>
      </c>
      <c r="F374" s="30">
        <v>14</v>
      </c>
      <c r="G374" s="30" t="s">
        <v>594</v>
      </c>
      <c r="H374" s="32" t="s">
        <v>512</v>
      </c>
      <c r="I374" s="90"/>
      <c r="J374" s="40">
        <v>7800</v>
      </c>
      <c r="K374" s="13">
        <f>IF(F374=8,J374/2,J374)</f>
        <v>7800</v>
      </c>
      <c r="L374" s="17"/>
      <c r="M374" s="33">
        <v>0.3</v>
      </c>
      <c r="N374" s="17"/>
      <c r="O374" s="41">
        <f>K374+(K374*L374+K374*M374+K374*N374)</f>
        <v>10140</v>
      </c>
      <c r="P374" s="47"/>
      <c r="Q374" s="47"/>
      <c r="R374" s="48"/>
      <c r="S374" s="49">
        <f t="shared" ref="S374:S380" si="187">O374*P374+(O374*Q374*0.36)+(O374*R374*0.14)</f>
        <v>0</v>
      </c>
      <c r="T374" s="49">
        <f t="shared" ref="T374:T380" si="188">O374*RIGHT($T$1,3)</f>
        <v>3650.4</v>
      </c>
      <c r="U374" s="74">
        <f t="shared" ref="U374:U380" si="189">O374+S374+T374</f>
        <v>13790.4</v>
      </c>
      <c r="V374" s="84">
        <v>8970</v>
      </c>
      <c r="W374" s="84">
        <v>0</v>
      </c>
      <c r="X374" s="84">
        <f t="shared" ref="X374:X380" si="190">V374*RIGHT($T$1,3)+V374+W374</f>
        <v>12199.2</v>
      </c>
      <c r="Y374" s="77">
        <f t="shared" ref="Y374:Y380" si="191">U374-X374</f>
        <v>1591.1999999999989</v>
      </c>
      <c r="Z374" s="78">
        <f t="shared" ref="Z374:Z380" si="192">(U374-X374)/X374</f>
        <v>0.13043478260869557</v>
      </c>
    </row>
    <row r="375" spans="1:26" ht="13.5" customHeight="1" x14ac:dyDescent="0.25">
      <c r="A375" s="11">
        <v>648</v>
      </c>
      <c r="B375" s="4" t="s">
        <v>414</v>
      </c>
      <c r="C375" s="4" t="s">
        <v>485</v>
      </c>
      <c r="D375" s="4" t="s">
        <v>521</v>
      </c>
      <c r="E375" s="4" t="s">
        <v>486</v>
      </c>
      <c r="F375" s="30">
        <v>14</v>
      </c>
      <c r="G375" s="30" t="s">
        <v>594</v>
      </c>
      <c r="H375" s="32" t="s">
        <v>510</v>
      </c>
      <c r="I375" s="90"/>
      <c r="J375" s="40">
        <v>8500</v>
      </c>
      <c r="K375" s="13">
        <f>IF(F375=8,J375/2,J375)</f>
        <v>8500</v>
      </c>
      <c r="L375" s="17"/>
      <c r="M375" s="17"/>
      <c r="N375" s="33">
        <v>0.4</v>
      </c>
      <c r="O375" s="41">
        <f>K375+(K375*L375+K375*M375+K375*N375)</f>
        <v>11900</v>
      </c>
      <c r="P375" s="47"/>
      <c r="Q375" s="47"/>
      <c r="R375" s="48"/>
      <c r="S375" s="49">
        <f t="shared" si="187"/>
        <v>0</v>
      </c>
      <c r="T375" s="49">
        <f t="shared" si="188"/>
        <v>4284</v>
      </c>
      <c r="U375" s="74">
        <f t="shared" si="189"/>
        <v>16184</v>
      </c>
      <c r="V375" s="84">
        <v>11050</v>
      </c>
      <c r="W375" s="84">
        <v>0</v>
      </c>
      <c r="X375" s="84">
        <f t="shared" si="190"/>
        <v>15028</v>
      </c>
      <c r="Y375" s="77">
        <f t="shared" si="191"/>
        <v>1156</v>
      </c>
      <c r="Z375" s="78">
        <f t="shared" si="192"/>
        <v>7.6923076923076927E-2</v>
      </c>
    </row>
    <row r="376" spans="1:26" ht="13.5" customHeight="1" x14ac:dyDescent="0.25">
      <c r="A376" s="11">
        <v>469</v>
      </c>
      <c r="B376" s="4" t="s">
        <v>414</v>
      </c>
      <c r="C376" s="4" t="s">
        <v>416</v>
      </c>
      <c r="D376" s="4">
        <v>7241</v>
      </c>
      <c r="E376" s="4" t="s">
        <v>508</v>
      </c>
      <c r="F376" s="30">
        <v>12</v>
      </c>
      <c r="G376" s="30" t="s">
        <v>594</v>
      </c>
      <c r="H376" s="32" t="s">
        <v>514</v>
      </c>
      <c r="I376" s="90"/>
      <c r="J376" s="88">
        <v>6000</v>
      </c>
      <c r="K376" s="16">
        <f>J376/167</f>
        <v>35.928143712574851</v>
      </c>
      <c r="L376" s="17"/>
      <c r="M376" s="17"/>
      <c r="N376" s="17">
        <v>0.4</v>
      </c>
      <c r="O376" s="41">
        <f>(K376+(K376*L376+K376*M376+K376*N376))*167</f>
        <v>8400</v>
      </c>
      <c r="P376" s="47"/>
      <c r="Q376" s="47"/>
      <c r="R376" s="48"/>
      <c r="S376" s="49">
        <f t="shared" si="187"/>
        <v>0</v>
      </c>
      <c r="T376" s="49">
        <f t="shared" si="188"/>
        <v>3024</v>
      </c>
      <c r="U376" s="74">
        <f t="shared" si="189"/>
        <v>11424</v>
      </c>
      <c r="V376" s="84">
        <v>8400</v>
      </c>
      <c r="W376" s="84">
        <v>0</v>
      </c>
      <c r="X376" s="84">
        <f t="shared" si="190"/>
        <v>11424</v>
      </c>
      <c r="Y376" s="77">
        <f t="shared" si="191"/>
        <v>0</v>
      </c>
      <c r="Z376" s="78">
        <f t="shared" si="192"/>
        <v>0</v>
      </c>
    </row>
    <row r="377" spans="1:26" ht="13.5" customHeight="1" x14ac:dyDescent="0.25">
      <c r="A377" s="11">
        <v>643</v>
      </c>
      <c r="B377" s="4" t="s">
        <v>414</v>
      </c>
      <c r="C377" s="4" t="s">
        <v>487</v>
      </c>
      <c r="D377" s="4">
        <v>7241</v>
      </c>
      <c r="E377" s="4" t="s">
        <v>507</v>
      </c>
      <c r="F377" s="30">
        <v>12</v>
      </c>
      <c r="G377" s="30" t="s">
        <v>594</v>
      </c>
      <c r="H377" s="32" t="s">
        <v>514</v>
      </c>
      <c r="I377" s="90"/>
      <c r="J377" s="40">
        <v>5600</v>
      </c>
      <c r="K377" s="16">
        <f>J377/167</f>
        <v>33.532934131736525</v>
      </c>
      <c r="L377" s="17">
        <v>0.15</v>
      </c>
      <c r="M377" s="17"/>
      <c r="N377" s="17"/>
      <c r="O377" s="41">
        <f>(K377+(K377*L377+K377*M377+K377*N377))*167</f>
        <v>6440</v>
      </c>
      <c r="P377" s="47"/>
      <c r="Q377" s="53"/>
      <c r="R377" s="54"/>
      <c r="S377" s="49">
        <f t="shared" si="187"/>
        <v>0</v>
      </c>
      <c r="T377" s="49">
        <f t="shared" si="188"/>
        <v>2318.4</v>
      </c>
      <c r="U377" s="74">
        <f t="shared" si="189"/>
        <v>8758.4</v>
      </c>
      <c r="V377" s="84">
        <v>5600</v>
      </c>
      <c r="W377" s="84">
        <v>0</v>
      </c>
      <c r="X377" s="84">
        <f t="shared" si="190"/>
        <v>7616</v>
      </c>
      <c r="Y377" s="77">
        <f t="shared" si="191"/>
        <v>1142.3999999999996</v>
      </c>
      <c r="Z377" s="78">
        <f t="shared" si="192"/>
        <v>0.14999999999999994</v>
      </c>
    </row>
    <row r="378" spans="1:26" ht="13.5" customHeight="1" x14ac:dyDescent="0.25">
      <c r="A378" s="11">
        <v>559</v>
      </c>
      <c r="B378" s="4" t="s">
        <v>414</v>
      </c>
      <c r="C378" s="4" t="s">
        <v>418</v>
      </c>
      <c r="D378" s="4">
        <v>7241</v>
      </c>
      <c r="E378" s="4" t="s">
        <v>507</v>
      </c>
      <c r="F378" s="30">
        <v>12</v>
      </c>
      <c r="G378" s="30" t="s">
        <v>594</v>
      </c>
      <c r="H378" s="32" t="s">
        <v>514</v>
      </c>
      <c r="I378" s="90"/>
      <c r="J378" s="40">
        <v>5600</v>
      </c>
      <c r="K378" s="16">
        <f>J378/167</f>
        <v>33.532934131736525</v>
      </c>
      <c r="L378" s="17"/>
      <c r="M378" s="33">
        <v>0.3</v>
      </c>
      <c r="N378" s="17"/>
      <c r="O378" s="41">
        <f>(K378+(K378*L378+K378*M378+K378*N378))*167</f>
        <v>7279.9999999999991</v>
      </c>
      <c r="P378" s="47"/>
      <c r="Q378" s="53"/>
      <c r="R378" s="54"/>
      <c r="S378" s="49">
        <f t="shared" si="187"/>
        <v>0</v>
      </c>
      <c r="T378" s="49">
        <f t="shared" si="188"/>
        <v>2620.7999999999997</v>
      </c>
      <c r="U378" s="74">
        <f t="shared" si="189"/>
        <v>9900.7999999999993</v>
      </c>
      <c r="V378" s="84">
        <v>6440</v>
      </c>
      <c r="W378" s="84">
        <v>0</v>
      </c>
      <c r="X378" s="84">
        <f t="shared" si="190"/>
        <v>8758.4</v>
      </c>
      <c r="Y378" s="77">
        <f t="shared" si="191"/>
        <v>1142.3999999999996</v>
      </c>
      <c r="Z378" s="78">
        <f t="shared" si="192"/>
        <v>0.13043478260869562</v>
      </c>
    </row>
    <row r="379" spans="1:26" ht="13.5" customHeight="1" x14ac:dyDescent="0.25">
      <c r="A379" s="11">
        <v>635</v>
      </c>
      <c r="B379" s="4" t="s">
        <v>414</v>
      </c>
      <c r="C379" s="4" t="s">
        <v>484</v>
      </c>
      <c r="D379" s="4">
        <v>7241</v>
      </c>
      <c r="E379" s="4" t="s">
        <v>507</v>
      </c>
      <c r="F379" s="30">
        <v>12</v>
      </c>
      <c r="G379" s="30" t="s">
        <v>594</v>
      </c>
      <c r="H379" s="32" t="s">
        <v>514</v>
      </c>
      <c r="I379" s="90"/>
      <c r="J379" s="40">
        <v>5600</v>
      </c>
      <c r="K379" s="16">
        <f>J379/167</f>
        <v>33.532934131736525</v>
      </c>
      <c r="L379" s="17"/>
      <c r="M379" s="33">
        <v>0.3</v>
      </c>
      <c r="N379" s="17"/>
      <c r="O379" s="41">
        <f>(K379+(K379*L379+K379*M379+K379*N379))*167</f>
        <v>7279.9999999999991</v>
      </c>
      <c r="P379" s="47"/>
      <c r="Q379" s="53"/>
      <c r="R379" s="54"/>
      <c r="S379" s="49">
        <f t="shared" si="187"/>
        <v>0</v>
      </c>
      <c r="T379" s="49">
        <f t="shared" si="188"/>
        <v>2620.7999999999997</v>
      </c>
      <c r="U379" s="74">
        <f t="shared" si="189"/>
        <v>9900.7999999999993</v>
      </c>
      <c r="V379" s="84">
        <v>6440</v>
      </c>
      <c r="W379" s="84">
        <v>0</v>
      </c>
      <c r="X379" s="84">
        <f t="shared" si="190"/>
        <v>8758.4</v>
      </c>
      <c r="Y379" s="77">
        <f t="shared" si="191"/>
        <v>1142.3999999999996</v>
      </c>
      <c r="Z379" s="78">
        <f t="shared" si="192"/>
        <v>0.13043478260869562</v>
      </c>
    </row>
    <row r="380" spans="1:26" ht="13.5" customHeight="1" x14ac:dyDescent="0.25">
      <c r="A380" s="11">
        <v>162</v>
      </c>
      <c r="B380" s="4" t="s">
        <v>414</v>
      </c>
      <c r="C380" s="4" t="s">
        <v>417</v>
      </c>
      <c r="D380" s="4">
        <v>7241</v>
      </c>
      <c r="E380" s="4" t="s">
        <v>507</v>
      </c>
      <c r="F380" s="30">
        <v>12</v>
      </c>
      <c r="G380" s="30" t="s">
        <v>594</v>
      </c>
      <c r="H380" s="32" t="s">
        <v>514</v>
      </c>
      <c r="I380" s="90"/>
      <c r="J380" s="40">
        <v>5600</v>
      </c>
      <c r="K380" s="16">
        <f>J380/167</f>
        <v>33.532934131736525</v>
      </c>
      <c r="L380" s="17"/>
      <c r="M380" s="33">
        <v>0.3</v>
      </c>
      <c r="N380" s="17"/>
      <c r="O380" s="41">
        <f>(K380+(K380*L380+K380*M380+K380*N380))*167</f>
        <v>7279.9999999999991</v>
      </c>
      <c r="P380" s="47"/>
      <c r="Q380" s="53"/>
      <c r="R380" s="54"/>
      <c r="S380" s="49">
        <f t="shared" si="187"/>
        <v>0</v>
      </c>
      <c r="T380" s="49">
        <f t="shared" si="188"/>
        <v>2620.7999999999997</v>
      </c>
      <c r="U380" s="74">
        <f t="shared" si="189"/>
        <v>9900.7999999999993</v>
      </c>
      <c r="V380" s="84">
        <v>6440</v>
      </c>
      <c r="W380" s="84">
        <v>0</v>
      </c>
      <c r="X380" s="84">
        <f t="shared" si="190"/>
        <v>8758.4</v>
      </c>
      <c r="Y380" s="77">
        <f t="shared" si="191"/>
        <v>1142.3999999999996</v>
      </c>
      <c r="Z380" s="78">
        <f t="shared" si="192"/>
        <v>0.13043478260869562</v>
      </c>
    </row>
    <row r="381" spans="1:26" ht="13.5" customHeight="1" x14ac:dyDescent="0.25">
      <c r="A381" s="1" t="s">
        <v>419</v>
      </c>
      <c r="B381" s="2"/>
      <c r="C381" s="2"/>
      <c r="D381" s="3"/>
      <c r="E381" s="3"/>
      <c r="F381" s="3"/>
      <c r="G381" s="3"/>
      <c r="H381" s="3"/>
      <c r="I381" s="91"/>
      <c r="J381" s="14"/>
      <c r="K381" s="14"/>
      <c r="L381" s="14"/>
      <c r="M381" s="14"/>
      <c r="N381" s="14"/>
      <c r="O381" s="42"/>
      <c r="P381" s="50"/>
      <c r="Q381" s="50"/>
      <c r="R381" s="51"/>
      <c r="S381" s="52"/>
      <c r="T381" s="52"/>
      <c r="U381" s="52"/>
      <c r="V381" s="52"/>
      <c r="W381" s="52"/>
      <c r="X381" s="52"/>
      <c r="Y381" s="52"/>
      <c r="Z381" s="52"/>
    </row>
    <row r="382" spans="1:26" ht="13.5" customHeight="1" x14ac:dyDescent="0.25">
      <c r="A382" s="11">
        <v>214</v>
      </c>
      <c r="B382" s="4" t="s">
        <v>419</v>
      </c>
      <c r="C382" s="4" t="s">
        <v>420</v>
      </c>
      <c r="D382" s="4" t="s">
        <v>520</v>
      </c>
      <c r="E382" s="4" t="s">
        <v>74</v>
      </c>
      <c r="F382" s="37">
        <v>15</v>
      </c>
      <c r="G382" s="30" t="s">
        <v>594</v>
      </c>
      <c r="H382" s="32" t="s">
        <v>512</v>
      </c>
      <c r="I382" s="90"/>
      <c r="J382" s="40">
        <v>10000</v>
      </c>
      <c r="K382" s="13">
        <f>IF(F382=8,J382/2,J382)</f>
        <v>10000</v>
      </c>
      <c r="L382" s="17"/>
      <c r="M382" s="17"/>
      <c r="N382" s="17">
        <v>0.4</v>
      </c>
      <c r="O382" s="41">
        <f>K382+(K382*L382+K382*M382+K382*N382)</f>
        <v>14000</v>
      </c>
      <c r="P382" s="47"/>
      <c r="Q382" s="47"/>
      <c r="R382" s="48"/>
      <c r="S382" s="49">
        <f t="shared" ref="S382:S391" si="193">O382*P382+(O382*Q382*0.36)+(O382*R382*0.14)</f>
        <v>0</v>
      </c>
      <c r="T382" s="49">
        <f t="shared" ref="T382:T391" si="194">O382*RIGHT($T$1,3)</f>
        <v>5040</v>
      </c>
      <c r="U382" s="74">
        <f t="shared" ref="U382:U391" si="195">O382+S382+T382</f>
        <v>19040</v>
      </c>
      <c r="V382" s="84">
        <v>14000</v>
      </c>
      <c r="W382" s="84">
        <v>0</v>
      </c>
      <c r="X382" s="84">
        <f t="shared" ref="X382:X391" si="196">V382*RIGHT($T$1,3)+V382+W382</f>
        <v>19040</v>
      </c>
      <c r="Y382" s="77">
        <f t="shared" ref="Y382:Y390" si="197">U382-X382</f>
        <v>0</v>
      </c>
      <c r="Z382" s="78">
        <f t="shared" ref="Z382:Z390" si="198">(U382-X382)/X382</f>
        <v>0</v>
      </c>
    </row>
    <row r="383" spans="1:26" ht="13.5" customHeight="1" x14ac:dyDescent="0.25">
      <c r="A383" s="11">
        <v>225</v>
      </c>
      <c r="B383" s="4" t="s">
        <v>419</v>
      </c>
      <c r="C383" s="4" t="s">
        <v>421</v>
      </c>
      <c r="D383" s="4" t="s">
        <v>521</v>
      </c>
      <c r="E383" s="4" t="s">
        <v>83</v>
      </c>
      <c r="F383" s="30">
        <v>14</v>
      </c>
      <c r="G383" s="30" t="s">
        <v>594</v>
      </c>
      <c r="H383" s="32" t="s">
        <v>510</v>
      </c>
      <c r="I383" s="90"/>
      <c r="J383" s="40">
        <v>7800</v>
      </c>
      <c r="K383" s="13">
        <f>IF(F383=8,J383/2,J383)</f>
        <v>7800</v>
      </c>
      <c r="L383" s="17"/>
      <c r="M383" s="17">
        <v>0.3</v>
      </c>
      <c r="N383" s="17"/>
      <c r="O383" s="41">
        <f>K383+(K383*L383+K383*M383+K383*N383)</f>
        <v>10140</v>
      </c>
      <c r="P383" s="47"/>
      <c r="Q383" s="47"/>
      <c r="R383" s="48"/>
      <c r="S383" s="49">
        <f t="shared" si="193"/>
        <v>0</v>
      </c>
      <c r="T383" s="49">
        <f t="shared" si="194"/>
        <v>3650.4</v>
      </c>
      <c r="U383" s="74">
        <f t="shared" si="195"/>
        <v>13790.4</v>
      </c>
      <c r="V383" s="84">
        <v>10140</v>
      </c>
      <c r="W383" s="84">
        <v>0</v>
      </c>
      <c r="X383" s="84">
        <f t="shared" si="196"/>
        <v>13790.4</v>
      </c>
      <c r="Y383" s="77">
        <f t="shared" si="197"/>
        <v>0</v>
      </c>
      <c r="Z383" s="78">
        <f t="shared" si="198"/>
        <v>0</v>
      </c>
    </row>
    <row r="384" spans="1:26" ht="13.5" customHeight="1" x14ac:dyDescent="0.25">
      <c r="A384" s="11">
        <v>1826</v>
      </c>
      <c r="B384" s="4" t="s">
        <v>419</v>
      </c>
      <c r="C384" s="4" t="s">
        <v>422</v>
      </c>
      <c r="D384" s="4" t="s">
        <v>584</v>
      </c>
      <c r="E384" s="4" t="s">
        <v>30</v>
      </c>
      <c r="F384" s="30">
        <v>14</v>
      </c>
      <c r="G384" s="30" t="s">
        <v>594</v>
      </c>
      <c r="H384" s="32" t="s">
        <v>510</v>
      </c>
      <c r="I384" s="90"/>
      <c r="J384" s="40">
        <v>7800</v>
      </c>
      <c r="K384" s="13">
        <f>IF(F384=8,J384/2,J384)</f>
        <v>7800</v>
      </c>
      <c r="L384" s="17"/>
      <c r="M384" s="17">
        <v>0.3</v>
      </c>
      <c r="N384" s="17"/>
      <c r="O384" s="41">
        <f>K384+(K384*L384+K384*M384+K384*N384)</f>
        <v>10140</v>
      </c>
      <c r="P384" s="47"/>
      <c r="Q384" s="47"/>
      <c r="R384" s="48"/>
      <c r="S384" s="49">
        <f t="shared" si="193"/>
        <v>0</v>
      </c>
      <c r="T384" s="49">
        <f t="shared" si="194"/>
        <v>3650.4</v>
      </c>
      <c r="U384" s="74">
        <f t="shared" si="195"/>
        <v>13790.4</v>
      </c>
      <c r="V384" s="84">
        <v>10140</v>
      </c>
      <c r="W384" s="84">
        <v>0</v>
      </c>
      <c r="X384" s="84">
        <f t="shared" si="196"/>
        <v>13790.4</v>
      </c>
      <c r="Y384" s="77">
        <f t="shared" si="197"/>
        <v>0</v>
      </c>
      <c r="Z384" s="78">
        <f t="shared" si="198"/>
        <v>0</v>
      </c>
    </row>
    <row r="385" spans="1:26" ht="13.5" customHeight="1" x14ac:dyDescent="0.25">
      <c r="A385" s="11">
        <v>487</v>
      </c>
      <c r="B385" s="4" t="s">
        <v>419</v>
      </c>
      <c r="C385" s="4" t="s">
        <v>425</v>
      </c>
      <c r="D385" s="4">
        <v>7233</v>
      </c>
      <c r="E385" s="4" t="s">
        <v>110</v>
      </c>
      <c r="F385" s="30">
        <v>12</v>
      </c>
      <c r="G385" s="30" t="s">
        <v>594</v>
      </c>
      <c r="H385" s="32" t="s">
        <v>514</v>
      </c>
      <c r="I385" s="90"/>
      <c r="J385" s="40">
        <v>5600</v>
      </c>
      <c r="K385" s="16">
        <f t="shared" ref="K385:K391" si="199">J385/167</f>
        <v>33.532934131736525</v>
      </c>
      <c r="L385" s="17"/>
      <c r="M385" s="17">
        <v>0.3</v>
      </c>
      <c r="N385" s="17"/>
      <c r="O385" s="41">
        <f t="shared" ref="O385:O391" si="200">(K385+(K385*L385+K385*M385+K385*N385))*167</f>
        <v>7279.9999999999991</v>
      </c>
      <c r="P385" s="47"/>
      <c r="Q385" s="47"/>
      <c r="R385" s="48"/>
      <c r="S385" s="49">
        <f t="shared" si="193"/>
        <v>0</v>
      </c>
      <c r="T385" s="49">
        <f t="shared" si="194"/>
        <v>2620.7999999999997</v>
      </c>
      <c r="U385" s="74">
        <f t="shared" si="195"/>
        <v>9900.7999999999993</v>
      </c>
      <c r="V385" s="84">
        <v>7279.9999999999991</v>
      </c>
      <c r="W385" s="84">
        <v>0</v>
      </c>
      <c r="X385" s="84">
        <f t="shared" si="196"/>
        <v>9900.7999999999993</v>
      </c>
      <c r="Y385" s="77">
        <f t="shared" si="197"/>
        <v>0</v>
      </c>
      <c r="Z385" s="78">
        <f t="shared" si="198"/>
        <v>0</v>
      </c>
    </row>
    <row r="386" spans="1:26" ht="13.5" customHeight="1" x14ac:dyDescent="0.25">
      <c r="A386" s="11">
        <v>524</v>
      </c>
      <c r="B386" s="4" t="s">
        <v>419</v>
      </c>
      <c r="C386" s="4" t="s">
        <v>423</v>
      </c>
      <c r="D386" s="4">
        <v>7233</v>
      </c>
      <c r="E386" s="4" t="s">
        <v>116</v>
      </c>
      <c r="F386" s="30">
        <v>12</v>
      </c>
      <c r="G386" s="30" t="s">
        <v>594</v>
      </c>
      <c r="H386" s="32" t="s">
        <v>514</v>
      </c>
      <c r="I386" s="90"/>
      <c r="J386" s="40">
        <v>5600</v>
      </c>
      <c r="K386" s="16">
        <f t="shared" si="199"/>
        <v>33.532934131736525</v>
      </c>
      <c r="L386" s="17"/>
      <c r="M386" s="33">
        <v>0.3</v>
      </c>
      <c r="N386" s="17"/>
      <c r="O386" s="41">
        <f t="shared" si="200"/>
        <v>7279.9999999999991</v>
      </c>
      <c r="P386" s="47"/>
      <c r="Q386" s="53"/>
      <c r="R386" s="54"/>
      <c r="S386" s="49">
        <f t="shared" si="193"/>
        <v>0</v>
      </c>
      <c r="T386" s="49">
        <f t="shared" si="194"/>
        <v>2620.7999999999997</v>
      </c>
      <c r="U386" s="74">
        <f t="shared" si="195"/>
        <v>9900.7999999999993</v>
      </c>
      <c r="V386" s="84">
        <v>6440</v>
      </c>
      <c r="W386" s="84">
        <v>0</v>
      </c>
      <c r="X386" s="84">
        <f t="shared" si="196"/>
        <v>8758.4</v>
      </c>
      <c r="Y386" s="77">
        <f t="shared" si="197"/>
        <v>1142.3999999999996</v>
      </c>
      <c r="Z386" s="78">
        <f t="shared" si="198"/>
        <v>0.13043478260869562</v>
      </c>
    </row>
    <row r="387" spans="1:26" ht="13.5" customHeight="1" x14ac:dyDescent="0.25">
      <c r="A387" s="11">
        <v>1836</v>
      </c>
      <c r="B387" s="4" t="s">
        <v>419</v>
      </c>
      <c r="C387" s="4" t="s">
        <v>424</v>
      </c>
      <c r="D387" s="4">
        <v>7136</v>
      </c>
      <c r="E387" s="4" t="s">
        <v>123</v>
      </c>
      <c r="F387" s="30">
        <v>12</v>
      </c>
      <c r="G387" s="30" t="s">
        <v>594</v>
      </c>
      <c r="H387" s="32" t="s">
        <v>514</v>
      </c>
      <c r="I387" s="90"/>
      <c r="J387" s="40">
        <v>5600</v>
      </c>
      <c r="K387" s="16">
        <f t="shared" si="199"/>
        <v>33.532934131736525</v>
      </c>
      <c r="L387" s="17"/>
      <c r="M387" s="17">
        <v>0.3</v>
      </c>
      <c r="N387" s="17"/>
      <c r="O387" s="41">
        <f t="shared" si="200"/>
        <v>7279.9999999999991</v>
      </c>
      <c r="P387" s="47"/>
      <c r="Q387" s="47"/>
      <c r="R387" s="48"/>
      <c r="S387" s="49">
        <f t="shared" si="193"/>
        <v>0</v>
      </c>
      <c r="T387" s="49">
        <f t="shared" si="194"/>
        <v>2620.7999999999997</v>
      </c>
      <c r="U387" s="74">
        <f t="shared" si="195"/>
        <v>9900.7999999999993</v>
      </c>
      <c r="V387" s="84">
        <v>7279.9999999999991</v>
      </c>
      <c r="W387" s="84">
        <v>0</v>
      </c>
      <c r="X387" s="84">
        <f t="shared" si="196"/>
        <v>9900.7999999999993</v>
      </c>
      <c r="Y387" s="77">
        <f t="shared" si="197"/>
        <v>0</v>
      </c>
      <c r="Z387" s="78">
        <f t="shared" si="198"/>
        <v>0</v>
      </c>
    </row>
    <row r="388" spans="1:26" ht="13.5" customHeight="1" x14ac:dyDescent="0.25">
      <c r="A388" s="11">
        <v>2259</v>
      </c>
      <c r="B388" s="4" t="s">
        <v>419</v>
      </c>
      <c r="C388" s="4" t="s">
        <v>427</v>
      </c>
      <c r="D388" s="4">
        <v>8162</v>
      </c>
      <c r="E388" s="4" t="s">
        <v>109</v>
      </c>
      <c r="F388" s="30">
        <v>9</v>
      </c>
      <c r="G388" s="30" t="s">
        <v>594</v>
      </c>
      <c r="H388" s="32" t="s">
        <v>514</v>
      </c>
      <c r="I388" s="90"/>
      <c r="J388" s="40">
        <v>3600</v>
      </c>
      <c r="K388" s="16">
        <f t="shared" si="199"/>
        <v>21.556886227544911</v>
      </c>
      <c r="L388" s="17"/>
      <c r="M388" s="33">
        <v>0.3</v>
      </c>
      <c r="N388" s="17"/>
      <c r="O388" s="41">
        <f t="shared" si="200"/>
        <v>4680</v>
      </c>
      <c r="P388" s="47"/>
      <c r="Q388" s="53">
        <v>0.75</v>
      </c>
      <c r="R388" s="54">
        <v>0.5</v>
      </c>
      <c r="S388" s="49">
        <f t="shared" si="193"/>
        <v>1591.1999999999998</v>
      </c>
      <c r="T388" s="49">
        <f t="shared" si="194"/>
        <v>1684.8</v>
      </c>
      <c r="U388" s="74">
        <f t="shared" si="195"/>
        <v>7956</v>
      </c>
      <c r="V388" s="84">
        <v>4140</v>
      </c>
      <c r="W388" s="84">
        <v>1407.6</v>
      </c>
      <c r="X388" s="84">
        <f t="shared" si="196"/>
        <v>7038</v>
      </c>
      <c r="Y388" s="77">
        <f t="shared" si="197"/>
        <v>918</v>
      </c>
      <c r="Z388" s="78">
        <f t="shared" si="198"/>
        <v>0.13043478260869565</v>
      </c>
    </row>
    <row r="389" spans="1:26" ht="13.5" customHeight="1" x14ac:dyDescent="0.25">
      <c r="A389" s="11">
        <v>28</v>
      </c>
      <c r="B389" s="4" t="s">
        <v>419</v>
      </c>
      <c r="C389" s="4" t="s">
        <v>428</v>
      </c>
      <c r="D389" s="4">
        <v>8162</v>
      </c>
      <c r="E389" s="4" t="s">
        <v>109</v>
      </c>
      <c r="F389" s="30">
        <v>9</v>
      </c>
      <c r="G389" s="30" t="s">
        <v>594</v>
      </c>
      <c r="H389" s="32" t="s">
        <v>514</v>
      </c>
      <c r="I389" s="90"/>
      <c r="J389" s="40">
        <v>3600</v>
      </c>
      <c r="K389" s="16">
        <f t="shared" si="199"/>
        <v>21.556886227544911</v>
      </c>
      <c r="L389" s="17"/>
      <c r="M389" s="33">
        <v>0.3</v>
      </c>
      <c r="N389" s="17"/>
      <c r="O389" s="41">
        <f t="shared" si="200"/>
        <v>4680</v>
      </c>
      <c r="P389" s="47"/>
      <c r="Q389" s="53">
        <v>0.75</v>
      </c>
      <c r="R389" s="54">
        <v>0.5</v>
      </c>
      <c r="S389" s="49">
        <f t="shared" si="193"/>
        <v>1591.1999999999998</v>
      </c>
      <c r="T389" s="49">
        <f t="shared" si="194"/>
        <v>1684.8</v>
      </c>
      <c r="U389" s="74">
        <f t="shared" si="195"/>
        <v>7956</v>
      </c>
      <c r="V389" s="84">
        <v>4140</v>
      </c>
      <c r="W389" s="84">
        <v>1407.6</v>
      </c>
      <c r="X389" s="84">
        <f t="shared" si="196"/>
        <v>7038</v>
      </c>
      <c r="Y389" s="77">
        <f t="shared" si="197"/>
        <v>918</v>
      </c>
      <c r="Z389" s="78">
        <f t="shared" si="198"/>
        <v>0.13043478260869565</v>
      </c>
    </row>
    <row r="390" spans="1:26" ht="13.5" customHeight="1" x14ac:dyDescent="0.25">
      <c r="A390" s="55">
        <v>2222</v>
      </c>
      <c r="B390" s="56" t="s">
        <v>419</v>
      </c>
      <c r="C390" s="56" t="s">
        <v>429</v>
      </c>
      <c r="D390" s="56">
        <v>8162</v>
      </c>
      <c r="E390" s="56" t="s">
        <v>109</v>
      </c>
      <c r="F390" s="30">
        <v>9</v>
      </c>
      <c r="G390" s="57" t="s">
        <v>594</v>
      </c>
      <c r="H390" s="58" t="s">
        <v>514</v>
      </c>
      <c r="I390" s="94"/>
      <c r="J390" s="40">
        <v>3600</v>
      </c>
      <c r="K390" s="16">
        <f t="shared" si="199"/>
        <v>21.556886227544911</v>
      </c>
      <c r="L390" s="59"/>
      <c r="M390" s="33">
        <v>0.3</v>
      </c>
      <c r="N390" s="59"/>
      <c r="O390" s="60">
        <f t="shared" si="200"/>
        <v>4680</v>
      </c>
      <c r="P390" s="61"/>
      <c r="Q390" s="62">
        <v>0.75</v>
      </c>
      <c r="R390" s="63">
        <v>0.5</v>
      </c>
      <c r="S390" s="64">
        <f t="shared" si="193"/>
        <v>1591.1999999999998</v>
      </c>
      <c r="T390" s="64">
        <f t="shared" si="194"/>
        <v>1684.8</v>
      </c>
      <c r="U390" s="75">
        <f t="shared" si="195"/>
        <v>7956</v>
      </c>
      <c r="V390" s="86">
        <v>4140</v>
      </c>
      <c r="W390" s="86">
        <v>1407.6</v>
      </c>
      <c r="X390" s="84">
        <f t="shared" si="196"/>
        <v>7038</v>
      </c>
      <c r="Y390" s="77">
        <f t="shared" si="197"/>
        <v>918</v>
      </c>
      <c r="Z390" s="78">
        <f t="shared" si="198"/>
        <v>0.13043478260869565</v>
      </c>
    </row>
    <row r="391" spans="1:26" ht="13.5" customHeight="1" x14ac:dyDescent="0.25">
      <c r="A391" s="65">
        <v>2227</v>
      </c>
      <c r="B391" s="66" t="s">
        <v>419</v>
      </c>
      <c r="C391" s="66" t="s">
        <v>426</v>
      </c>
      <c r="D391" s="66">
        <v>8162</v>
      </c>
      <c r="E391" s="66" t="s">
        <v>109</v>
      </c>
      <c r="F391" s="30">
        <v>9</v>
      </c>
      <c r="G391" s="67" t="s">
        <v>594</v>
      </c>
      <c r="H391" s="68" t="s">
        <v>514</v>
      </c>
      <c r="I391" s="95"/>
      <c r="J391" s="40">
        <v>3600</v>
      </c>
      <c r="K391" s="16">
        <f t="shared" si="199"/>
        <v>21.556886227544911</v>
      </c>
      <c r="L391" s="69"/>
      <c r="M391" s="33">
        <v>0.3</v>
      </c>
      <c r="N391" s="69"/>
      <c r="O391" s="70">
        <f t="shared" si="200"/>
        <v>4680</v>
      </c>
      <c r="P391" s="71"/>
      <c r="Q391" s="72">
        <v>0.75</v>
      </c>
      <c r="R391" s="72">
        <v>0.5</v>
      </c>
      <c r="S391" s="49">
        <f t="shared" si="193"/>
        <v>1591.1999999999998</v>
      </c>
      <c r="T391" s="49">
        <f t="shared" si="194"/>
        <v>1684.8</v>
      </c>
      <c r="U391" s="74">
        <f t="shared" si="195"/>
        <v>7956</v>
      </c>
      <c r="V391" s="84">
        <v>4140</v>
      </c>
      <c r="W391" s="84">
        <v>1407.6</v>
      </c>
      <c r="X391" s="84">
        <f t="shared" si="196"/>
        <v>7038</v>
      </c>
      <c r="Y391" s="77">
        <f>U391-X391</f>
        <v>918</v>
      </c>
      <c r="Z391" s="78">
        <f>(U391-X391)/X391</f>
        <v>0.13043478260869565</v>
      </c>
    </row>
    <row r="393" spans="1:26" ht="16.5" customHeight="1" x14ac:dyDescent="0.25">
      <c r="A393" s="73"/>
      <c r="B393" s="73"/>
      <c r="C393" s="73"/>
      <c r="D393" s="73"/>
      <c r="E393" s="73"/>
      <c r="F393" s="73"/>
      <c r="G393" s="73"/>
      <c r="H393" s="73"/>
      <c r="I393" s="96"/>
      <c r="J393" s="73"/>
      <c r="K393" s="73"/>
      <c r="L393" s="73"/>
      <c r="M393" s="73"/>
      <c r="N393" s="73"/>
      <c r="O393" s="73" t="s">
        <v>639</v>
      </c>
      <c r="P393" s="73" t="s">
        <v>632</v>
      </c>
      <c r="Q393" s="73" t="s">
        <v>632</v>
      </c>
      <c r="R393" s="73" t="s">
        <v>632</v>
      </c>
      <c r="S393" s="73"/>
      <c r="T393" s="73"/>
      <c r="U393" s="76">
        <f ca="1">SUBTOTAL(9,U2:OFFSET(U392,-1,,))</f>
        <v>3902542.3440119694</v>
      </c>
      <c r="V393" s="85"/>
      <c r="W393" s="85"/>
      <c r="X393" s="85">
        <f ca="1">SUBTOTAL(9,X2:OFFSET(X392,-1,,))</f>
        <v>3672723.9999999949</v>
      </c>
      <c r="Y393" s="74">
        <f ca="1">U393-X393</f>
        <v>229818.34401197452</v>
      </c>
      <c r="Z393" s="78">
        <f ca="1">(U393-X393)/X393</f>
        <v>6.2574357346747225E-2</v>
      </c>
    </row>
    <row r="394" spans="1:26" ht="20.25" customHeight="1" x14ac:dyDescent="0.25">
      <c r="A394" s="73"/>
      <c r="B394" s="73"/>
      <c r="C394" s="73"/>
      <c r="D394" s="73"/>
      <c r="E394" s="73"/>
      <c r="F394" s="73"/>
      <c r="G394" s="73"/>
      <c r="H394" s="73"/>
      <c r="I394" s="96"/>
      <c r="J394" s="73"/>
      <c r="K394" s="73"/>
      <c r="L394" s="73"/>
      <c r="M394" s="73"/>
      <c r="N394" s="73"/>
      <c r="O394" s="73" t="s">
        <v>633</v>
      </c>
      <c r="P394" s="73" t="s">
        <v>633</v>
      </c>
      <c r="Q394" s="73" t="s">
        <v>633</v>
      </c>
      <c r="R394" s="73" t="s">
        <v>633</v>
      </c>
      <c r="S394" s="73"/>
      <c r="T394" s="73"/>
      <c r="U394" s="76">
        <f ca="1">U393*0.22</f>
        <v>858559.31568263331</v>
      </c>
      <c r="V394" s="85"/>
      <c r="W394" s="85"/>
      <c r="X394" s="85">
        <f ca="1">X393*0.22</f>
        <v>807999.27999999886</v>
      </c>
      <c r="Y394" s="74">
        <f ca="1">U394-X394</f>
        <v>50560.03568263445</v>
      </c>
      <c r="Z394" s="78">
        <f ca="1">(U394-X394)/X394</f>
        <v>6.2574357346747295E-2</v>
      </c>
    </row>
    <row r="395" spans="1:26" ht="21.75" customHeight="1" x14ac:dyDescent="0.25">
      <c r="A395" s="73"/>
      <c r="B395" s="73"/>
      <c r="C395" s="73"/>
      <c r="D395" s="73"/>
      <c r="E395" s="73"/>
      <c r="F395" s="73"/>
      <c r="G395" s="73"/>
      <c r="H395" s="73"/>
      <c r="I395" s="96"/>
      <c r="J395" s="73"/>
      <c r="K395" s="73"/>
      <c r="L395" s="73"/>
      <c r="M395" s="73"/>
      <c r="N395" s="73"/>
      <c r="O395" s="73" t="s">
        <v>634</v>
      </c>
      <c r="P395" s="73" t="s">
        <v>633</v>
      </c>
      <c r="Q395" s="73" t="s">
        <v>633</v>
      </c>
      <c r="R395" s="73" t="s">
        <v>633</v>
      </c>
      <c r="S395" s="73"/>
      <c r="T395" s="73"/>
      <c r="U395" s="76">
        <f ca="1">U393+U394</f>
        <v>4761101.6596946027</v>
      </c>
      <c r="V395" s="85"/>
      <c r="W395" s="85"/>
      <c r="X395" s="85">
        <f ca="1">X393+X394</f>
        <v>4480723.2799999937</v>
      </c>
      <c r="Y395" s="97">
        <f ca="1">U395-X395</f>
        <v>280378.37969460897</v>
      </c>
      <c r="Z395" s="78">
        <f ca="1">(U395-X395)/X395</f>
        <v>6.2574357346747239E-2</v>
      </c>
    </row>
  </sheetData>
  <autoFilter ref="A1:Z391" xr:uid="{5E052DAA-7F9B-4295-8967-8BED96A662C1}"/>
  <dataValidations count="1">
    <dataValidation type="list" allowBlank="1" showInputMessage="1" showErrorMessage="1" sqref="T1" xr:uid="{672A7FA8-5B95-4100-A329-3ADA0098A818}">
      <formula1>"Премія 45%,Премія 36%,Премія 30%,Премія 15%,Премія 0%"</formula1>
    </dataValidation>
  </dataValidations>
  <pageMargins left="0.28000000000000003" right="0.19" top="0.74803149606299213" bottom="0.74803149606299213" header="0.31496062992125984" footer="0.31496062992125984"/>
  <pageSetup paperSize="9" orientation="landscape" r:id="rId1"/>
  <ignoredErrors>
    <ignoredError sqref="K7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67552-0CD3-4A50-AD48-A027FBAB8F5B}">
  <sheetPr codeName="Лист2"/>
  <dimension ref="B1:AJ39"/>
  <sheetViews>
    <sheetView zoomScaleNormal="100" workbookViewId="0">
      <selection activeCell="U20" sqref="U20"/>
    </sheetView>
  </sheetViews>
  <sheetFormatPr defaultRowHeight="13.2" x14ac:dyDescent="0.25"/>
  <cols>
    <col min="1" max="1" width="1.109375" customWidth="1"/>
    <col min="2" max="2" width="1.33203125" customWidth="1"/>
    <col min="3" max="3" width="2" customWidth="1"/>
    <col min="4" max="4" width="17.6640625" customWidth="1"/>
    <col min="5" max="6" width="2.88671875" customWidth="1"/>
    <col min="7" max="7" width="17.6640625" customWidth="1"/>
    <col min="8" max="9" width="2.88671875" customWidth="1"/>
    <col min="10" max="10" width="17.6640625" customWidth="1"/>
    <col min="11" max="12" width="2.88671875" customWidth="1"/>
    <col min="13" max="13" width="17.6640625" customWidth="1"/>
    <col min="14" max="15" width="2.6640625" customWidth="1"/>
    <col min="16" max="16" width="17.6640625" customWidth="1"/>
    <col min="17" max="18" width="2.88671875" customWidth="1"/>
    <col min="19" max="19" width="17.6640625" customWidth="1"/>
    <col min="20" max="20" width="3" customWidth="1"/>
    <col min="21" max="21" width="19" customWidth="1"/>
    <col min="22" max="22" width="3" customWidth="1"/>
    <col min="23" max="23" width="17.6640625" customWidth="1"/>
    <col min="24" max="24" width="2.88671875" customWidth="1"/>
    <col min="25" max="25" width="2.6640625" customWidth="1"/>
    <col min="26" max="26" width="17.6640625" customWidth="1"/>
    <col min="27" max="28" width="2.6640625" customWidth="1"/>
    <col min="29" max="29" width="17.6640625" customWidth="1"/>
    <col min="30" max="31" width="2.6640625" customWidth="1"/>
    <col min="32" max="32" width="17.6640625" customWidth="1"/>
    <col min="33" max="34" width="2.88671875" customWidth="1"/>
    <col min="35" max="35" width="17.6640625" customWidth="1"/>
    <col min="36" max="36" width="1.5546875" customWidth="1"/>
    <col min="37" max="37" width="4" customWidth="1"/>
  </cols>
  <sheetData>
    <row r="1" spans="2:36" ht="17.399999999999999" x14ac:dyDescent="0.3">
      <c r="AF1" s="98" t="s">
        <v>655</v>
      </c>
    </row>
    <row r="3" spans="2:36" ht="13.8" x14ac:dyDescent="0.25">
      <c r="AB3" t="s">
        <v>692</v>
      </c>
      <c r="AC3" s="99"/>
    </row>
    <row r="6" spans="2:36" ht="22.8" x14ac:dyDescent="0.25">
      <c r="D6" s="267" t="s">
        <v>656</v>
      </c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9"/>
    </row>
    <row r="7" spans="2:36" x14ac:dyDescent="0.25">
      <c r="D7" s="100"/>
      <c r="E7" s="100"/>
      <c r="F7" s="100"/>
      <c r="G7" s="100"/>
      <c r="H7" s="101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1"/>
      <c r="AB7" s="100"/>
      <c r="AC7" s="100"/>
      <c r="AD7" s="100"/>
      <c r="AE7" s="100"/>
      <c r="AF7" s="100"/>
      <c r="AG7" s="100"/>
      <c r="AH7" s="100"/>
      <c r="AI7" s="100"/>
    </row>
    <row r="8" spans="2:36" ht="22.8" x14ac:dyDescent="0.25">
      <c r="D8" s="270" t="s">
        <v>657</v>
      </c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2"/>
      <c r="P8" s="100"/>
      <c r="Q8" s="100"/>
      <c r="R8" s="100"/>
      <c r="S8" s="270" t="s">
        <v>658</v>
      </c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2"/>
    </row>
    <row r="9" spans="2:36" x14ac:dyDescent="0.25">
      <c r="D9" s="100"/>
      <c r="E9" s="100"/>
      <c r="F9" s="100"/>
      <c r="G9" s="100"/>
      <c r="H9" s="101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1"/>
      <c r="AB9" s="100"/>
      <c r="AC9" s="100"/>
      <c r="AD9" s="100"/>
      <c r="AE9" s="100"/>
      <c r="AF9" s="100"/>
      <c r="AG9" s="100"/>
      <c r="AH9" s="100"/>
      <c r="AI9" s="100"/>
    </row>
    <row r="10" spans="2:36" ht="12.75" customHeight="1" x14ac:dyDescent="0.25">
      <c r="D10" s="273" t="s">
        <v>37</v>
      </c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5"/>
    </row>
    <row r="11" spans="2:36" ht="12.75" customHeight="1" x14ac:dyDescent="0.25">
      <c r="D11" s="276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F11" s="277"/>
      <c r="AG11" s="277"/>
      <c r="AH11" s="277"/>
      <c r="AI11" s="278"/>
    </row>
    <row r="12" spans="2:36" ht="13.8" thickBot="1" x14ac:dyDescent="0.3">
      <c r="Q12" s="102"/>
    </row>
    <row r="13" spans="2:36" x14ac:dyDescent="0.25">
      <c r="B13" s="103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5"/>
    </row>
    <row r="14" spans="2:36" ht="39.75" customHeight="1" x14ac:dyDescent="0.25">
      <c r="B14" s="106"/>
      <c r="C14" s="107"/>
      <c r="D14" s="165" t="s">
        <v>242</v>
      </c>
      <c r="E14" s="120"/>
      <c r="F14" s="117"/>
      <c r="G14" s="166" t="s">
        <v>342</v>
      </c>
      <c r="I14" s="107"/>
      <c r="J14" s="166" t="s">
        <v>195</v>
      </c>
      <c r="L14" s="107"/>
      <c r="M14" s="166" t="s">
        <v>159</v>
      </c>
      <c r="O14" s="108"/>
      <c r="P14" s="166" t="s">
        <v>319</v>
      </c>
      <c r="R14" s="107"/>
      <c r="S14" s="166" t="s">
        <v>183</v>
      </c>
      <c r="X14" s="167"/>
      <c r="Y14" s="168"/>
      <c r="Z14" s="166" t="s">
        <v>107</v>
      </c>
      <c r="AA14" s="167"/>
      <c r="AC14" s="166" t="s">
        <v>689</v>
      </c>
      <c r="AD14" s="167"/>
      <c r="AF14" s="166" t="s">
        <v>136</v>
      </c>
      <c r="AG14" s="167"/>
      <c r="AI14" s="166" t="s">
        <v>434</v>
      </c>
      <c r="AJ14" s="109"/>
    </row>
    <row r="15" spans="2:36" x14ac:dyDescent="0.25">
      <c r="B15" s="110"/>
      <c r="C15" s="111"/>
      <c r="D15" s="166">
        <v>10</v>
      </c>
      <c r="E15" s="117"/>
      <c r="F15" s="119"/>
      <c r="G15" s="184">
        <v>12</v>
      </c>
      <c r="H15" s="107"/>
      <c r="I15" s="112"/>
      <c r="J15" s="182">
        <v>8.25</v>
      </c>
      <c r="K15" s="107"/>
      <c r="L15" s="158"/>
      <c r="M15" s="166">
        <v>4</v>
      </c>
      <c r="N15" s="107"/>
      <c r="O15" s="107"/>
      <c r="P15" s="166">
        <v>4</v>
      </c>
      <c r="Q15" s="150"/>
      <c r="R15" s="107"/>
      <c r="S15" s="166">
        <v>5</v>
      </c>
      <c r="X15" s="169"/>
      <c r="Y15" s="169"/>
      <c r="Z15" s="166">
        <v>3</v>
      </c>
      <c r="AA15" s="167"/>
      <c r="AC15" s="166">
        <v>3.5</v>
      </c>
      <c r="AD15" s="167"/>
      <c r="AF15" s="166">
        <v>11</v>
      </c>
      <c r="AG15" s="169"/>
      <c r="AH15" s="111"/>
      <c r="AI15" s="183">
        <v>2</v>
      </c>
      <c r="AJ15" s="109"/>
    </row>
    <row r="16" spans="2:36" ht="13.8" thickBot="1" x14ac:dyDescent="0.3">
      <c r="B16" s="114"/>
      <c r="C16" s="115"/>
      <c r="D16" s="170"/>
      <c r="E16" s="159"/>
      <c r="F16" s="160"/>
      <c r="G16" s="185"/>
      <c r="H16" s="161"/>
      <c r="I16" s="115"/>
      <c r="J16" s="170"/>
      <c r="K16" s="161"/>
      <c r="L16" s="115"/>
      <c r="M16" s="170"/>
      <c r="N16" s="161"/>
      <c r="O16" s="115"/>
      <c r="P16" s="170"/>
      <c r="Q16" s="115"/>
      <c r="R16" s="115"/>
      <c r="S16" s="170"/>
      <c r="T16" s="115"/>
      <c r="U16" s="115"/>
      <c r="V16" s="115"/>
      <c r="W16" s="170"/>
      <c r="X16" s="171"/>
      <c r="Y16" s="170"/>
      <c r="Z16" s="170"/>
      <c r="AA16" s="170"/>
      <c r="AB16" s="115"/>
      <c r="AC16" s="170"/>
      <c r="AD16" s="170"/>
      <c r="AE16" s="170"/>
      <c r="AF16" s="170"/>
      <c r="AG16" s="171"/>
      <c r="AH16" s="170"/>
      <c r="AI16" s="170"/>
      <c r="AJ16" s="116"/>
    </row>
    <row r="17" spans="2:35" x14ac:dyDescent="0.25">
      <c r="B17" s="107"/>
      <c r="D17" s="167"/>
      <c r="E17" s="117"/>
      <c r="F17" s="120"/>
      <c r="G17" s="186"/>
      <c r="H17" s="107"/>
      <c r="J17" s="167"/>
      <c r="K17" s="107"/>
      <c r="M17" s="167"/>
      <c r="N17" s="107"/>
      <c r="P17" s="167"/>
      <c r="R17" s="104"/>
      <c r="S17" s="167"/>
      <c r="W17" s="167"/>
      <c r="X17" s="169"/>
      <c r="Y17" s="172"/>
      <c r="Z17" s="167"/>
      <c r="AA17" s="167"/>
      <c r="AC17" s="167"/>
      <c r="AD17" s="167"/>
      <c r="AF17" s="167"/>
      <c r="AG17" s="169"/>
      <c r="AI17" s="167"/>
    </row>
    <row r="18" spans="2:35" ht="42" customHeight="1" x14ac:dyDescent="0.25">
      <c r="B18" s="107"/>
      <c r="C18" s="107"/>
      <c r="D18" s="162" t="s">
        <v>250</v>
      </c>
      <c r="E18" s="117"/>
      <c r="F18" s="117"/>
      <c r="G18" s="124" t="s">
        <v>391</v>
      </c>
      <c r="H18" s="107"/>
      <c r="I18" s="118"/>
      <c r="J18" s="163" t="s">
        <v>223</v>
      </c>
      <c r="K18" s="107"/>
      <c r="L18" s="107"/>
      <c r="M18" s="163" t="s">
        <v>161</v>
      </c>
      <c r="N18" s="107"/>
      <c r="O18" s="107"/>
      <c r="P18" s="163" t="s">
        <v>327</v>
      </c>
      <c r="U18" s="163" t="s">
        <v>693</v>
      </c>
      <c r="V18" s="107"/>
      <c r="W18" s="163" t="s">
        <v>148</v>
      </c>
      <c r="X18" s="169"/>
      <c r="Y18" s="164"/>
      <c r="Z18" s="163" t="s">
        <v>156</v>
      </c>
      <c r="AA18" s="167"/>
      <c r="AC18" s="167"/>
      <c r="AD18" s="167"/>
      <c r="AF18" s="167"/>
      <c r="AG18" s="169"/>
      <c r="AH18" s="118"/>
      <c r="AI18" s="163" t="s">
        <v>661</v>
      </c>
    </row>
    <row r="19" spans="2:35" x14ac:dyDescent="0.25">
      <c r="B19" s="107"/>
      <c r="C19" s="112"/>
      <c r="D19" s="163">
        <v>6</v>
      </c>
      <c r="E19" s="117"/>
      <c r="F19" s="119"/>
      <c r="G19" s="124">
        <v>27</v>
      </c>
      <c r="H19" s="107"/>
      <c r="I19" s="107"/>
      <c r="J19" s="163">
        <v>5</v>
      </c>
      <c r="K19" s="107"/>
      <c r="L19" s="112"/>
      <c r="M19" s="163">
        <v>14</v>
      </c>
      <c r="N19" s="107"/>
      <c r="O19" s="112"/>
      <c r="P19" s="163">
        <v>18</v>
      </c>
      <c r="U19" s="163">
        <v>5</v>
      </c>
      <c r="V19" s="107"/>
      <c r="W19" s="163">
        <v>7</v>
      </c>
      <c r="X19" s="167"/>
      <c r="Y19" s="169"/>
      <c r="Z19" s="163">
        <v>4</v>
      </c>
      <c r="AA19" s="167"/>
      <c r="AC19" s="167"/>
      <c r="AD19" s="167"/>
      <c r="AF19" s="167"/>
      <c r="AG19" s="169"/>
      <c r="AI19" s="163">
        <v>2</v>
      </c>
    </row>
    <row r="20" spans="2:35" x14ac:dyDescent="0.25">
      <c r="B20" s="107"/>
      <c r="D20" s="120"/>
      <c r="E20" s="117"/>
      <c r="F20" s="120"/>
      <c r="G20" s="122"/>
      <c r="H20" s="107"/>
      <c r="J20" s="121"/>
      <c r="K20" s="107"/>
      <c r="M20" s="120"/>
      <c r="N20" s="107"/>
      <c r="S20" s="167"/>
      <c r="W20" s="167"/>
      <c r="X20" s="167"/>
      <c r="Y20" s="167"/>
      <c r="Z20" s="167"/>
      <c r="AA20" s="167"/>
      <c r="AC20" s="167"/>
      <c r="AD20" s="167"/>
      <c r="AF20" s="167"/>
      <c r="AG20" s="169"/>
      <c r="AI20" s="167"/>
    </row>
    <row r="21" spans="2:35" ht="51" customHeight="1" x14ac:dyDescent="0.25">
      <c r="B21" s="107"/>
      <c r="C21" s="118"/>
      <c r="D21" s="163" t="s">
        <v>255</v>
      </c>
      <c r="E21" s="117"/>
      <c r="F21" s="117"/>
      <c r="G21" s="124" t="s">
        <v>363</v>
      </c>
      <c r="H21" s="107"/>
      <c r="I21" s="118"/>
      <c r="J21" s="163" t="s">
        <v>228</v>
      </c>
      <c r="K21" s="107"/>
      <c r="L21" s="107"/>
      <c r="M21" s="163" t="s">
        <v>170</v>
      </c>
      <c r="N21" s="107"/>
      <c r="O21" s="127"/>
      <c r="P21" s="163" t="s">
        <v>322</v>
      </c>
      <c r="S21" s="167"/>
      <c r="W21" s="167"/>
      <c r="X21" s="167"/>
      <c r="Y21" s="167"/>
      <c r="Z21" s="167"/>
      <c r="AA21" s="167"/>
      <c r="AC21" s="167"/>
      <c r="AD21" s="167"/>
      <c r="AF21" s="167"/>
      <c r="AG21" s="169"/>
      <c r="AI21" s="163" t="s">
        <v>676</v>
      </c>
    </row>
    <row r="22" spans="2:35" x14ac:dyDescent="0.25">
      <c r="B22" s="107"/>
      <c r="C22" s="107"/>
      <c r="D22" s="164">
        <v>11</v>
      </c>
      <c r="E22" s="117"/>
      <c r="F22" s="119"/>
      <c r="G22" s="124">
        <v>28</v>
      </c>
      <c r="H22" s="107"/>
      <c r="J22" s="163">
        <v>14</v>
      </c>
      <c r="K22" s="107"/>
      <c r="L22" s="112"/>
      <c r="M22" s="163">
        <v>3</v>
      </c>
      <c r="O22" s="111"/>
      <c r="P22" s="163">
        <v>9</v>
      </c>
      <c r="S22" s="167"/>
      <c r="W22" s="167"/>
      <c r="X22" s="167"/>
      <c r="Y22" s="167"/>
      <c r="Z22" s="167"/>
      <c r="AA22" s="167"/>
      <c r="AC22" s="167"/>
      <c r="AD22" s="167"/>
      <c r="AF22" s="167"/>
      <c r="AG22" s="167"/>
      <c r="AH22" s="111"/>
      <c r="AI22" s="163">
        <v>3</v>
      </c>
    </row>
    <row r="23" spans="2:35" x14ac:dyDescent="0.25">
      <c r="B23" s="107"/>
      <c r="D23" s="120"/>
      <c r="E23" s="117"/>
      <c r="F23" s="120"/>
      <c r="G23" s="120"/>
      <c r="H23" s="107"/>
      <c r="J23" s="121"/>
      <c r="K23" s="107"/>
      <c r="M23" s="120"/>
      <c r="P23" s="167"/>
      <c r="S23" s="167"/>
      <c r="W23" s="167"/>
      <c r="X23" s="167"/>
      <c r="Y23" s="167"/>
      <c r="Z23" s="167"/>
      <c r="AA23" s="167"/>
      <c r="AC23" s="167"/>
      <c r="AD23" s="167"/>
      <c r="AF23" s="167"/>
      <c r="AG23" s="167"/>
      <c r="AI23" s="167"/>
    </row>
    <row r="24" spans="2:35" ht="51" customHeight="1" x14ac:dyDescent="0.25">
      <c r="B24" s="107"/>
      <c r="C24" s="107"/>
      <c r="D24" s="123" t="s">
        <v>266</v>
      </c>
      <c r="E24" s="117"/>
      <c r="F24" s="117"/>
      <c r="G24" s="124" t="s">
        <v>355</v>
      </c>
      <c r="H24" s="107"/>
      <c r="I24" s="107"/>
      <c r="J24" s="124" t="s">
        <v>201</v>
      </c>
      <c r="K24" s="107"/>
      <c r="L24" s="107"/>
      <c r="M24" s="124" t="s">
        <v>176</v>
      </c>
      <c r="S24" s="167"/>
    </row>
    <row r="25" spans="2:35" x14ac:dyDescent="0.25">
      <c r="B25" s="107"/>
      <c r="C25" s="112"/>
      <c r="D25" s="124">
        <v>14</v>
      </c>
      <c r="E25" s="117"/>
      <c r="F25" s="119"/>
      <c r="G25" s="124">
        <v>8</v>
      </c>
      <c r="H25" s="107"/>
      <c r="I25" s="112"/>
      <c r="J25" s="124">
        <v>10</v>
      </c>
      <c r="K25" s="107"/>
      <c r="L25" s="112"/>
      <c r="M25" s="124">
        <v>6</v>
      </c>
    </row>
    <row r="26" spans="2:35" x14ac:dyDescent="0.25">
      <c r="B26" s="107"/>
      <c r="D26" s="120"/>
      <c r="E26" s="117"/>
      <c r="F26" s="120"/>
      <c r="G26" s="120"/>
      <c r="H26" s="107"/>
      <c r="K26" s="107"/>
      <c r="M26" s="120"/>
    </row>
    <row r="27" spans="2:35" ht="51" customHeight="1" x14ac:dyDescent="0.25">
      <c r="B27" s="107"/>
      <c r="C27" s="118"/>
      <c r="D27" s="124" t="s">
        <v>284</v>
      </c>
      <c r="E27" s="117"/>
      <c r="F27" s="125"/>
      <c r="G27" s="124" t="s">
        <v>414</v>
      </c>
      <c r="H27" s="107"/>
      <c r="I27" s="107"/>
      <c r="J27" s="124" t="s">
        <v>240</v>
      </c>
      <c r="K27" s="107"/>
      <c r="L27" s="107"/>
      <c r="M27" s="124" t="s">
        <v>173</v>
      </c>
    </row>
    <row r="28" spans="2:35" x14ac:dyDescent="0.25">
      <c r="B28" s="107"/>
      <c r="C28" s="107"/>
      <c r="D28" s="126">
        <v>46</v>
      </c>
      <c r="E28" s="117"/>
      <c r="F28" s="117"/>
      <c r="G28" s="124">
        <v>8</v>
      </c>
      <c r="H28" s="107"/>
      <c r="I28" s="112"/>
      <c r="J28" s="124">
        <v>4</v>
      </c>
      <c r="L28" s="111"/>
      <c r="M28" s="124">
        <v>4</v>
      </c>
    </row>
    <row r="29" spans="2:35" x14ac:dyDescent="0.25">
      <c r="B29" s="107"/>
      <c r="D29" s="120"/>
      <c r="E29" s="117"/>
      <c r="F29" s="120"/>
      <c r="G29" s="120"/>
      <c r="H29" s="107"/>
      <c r="J29" s="121"/>
    </row>
    <row r="30" spans="2:35" ht="51" customHeight="1" x14ac:dyDescent="0.25">
      <c r="B30" s="107"/>
      <c r="C30" s="107"/>
      <c r="D30" s="123" t="s">
        <v>274</v>
      </c>
      <c r="E30" s="117"/>
      <c r="F30" s="117"/>
      <c r="G30" s="163" t="s">
        <v>419</v>
      </c>
      <c r="H30" s="127"/>
      <c r="I30" s="107"/>
      <c r="J30" s="124" t="s">
        <v>210</v>
      </c>
    </row>
    <row r="31" spans="2:35" x14ac:dyDescent="0.25">
      <c r="C31" s="111"/>
      <c r="D31" s="124">
        <v>13</v>
      </c>
      <c r="E31" s="117"/>
      <c r="F31" s="119"/>
      <c r="G31" s="124">
        <v>10</v>
      </c>
      <c r="H31" s="107"/>
      <c r="I31" s="127"/>
      <c r="J31" s="124">
        <v>12</v>
      </c>
    </row>
    <row r="32" spans="2:35" x14ac:dyDescent="0.25">
      <c r="E32" s="117"/>
      <c r="F32" s="120"/>
      <c r="H32" s="107"/>
      <c r="J32" s="121"/>
    </row>
    <row r="33" spans="5:10" ht="51" customHeight="1" x14ac:dyDescent="0.25">
      <c r="E33" s="117"/>
      <c r="F33" s="125"/>
      <c r="G33" s="163" t="s">
        <v>662</v>
      </c>
      <c r="H33" s="107"/>
      <c r="I33" s="107"/>
      <c r="J33" s="124" t="s">
        <v>218</v>
      </c>
    </row>
    <row r="34" spans="5:10" x14ac:dyDescent="0.25">
      <c r="E34" s="120"/>
      <c r="F34" s="117"/>
      <c r="G34" s="175">
        <v>4</v>
      </c>
      <c r="I34" s="111"/>
      <c r="J34" s="124">
        <v>6</v>
      </c>
    </row>
    <row r="35" spans="5:10" x14ac:dyDescent="0.25">
      <c r="G35" s="151"/>
    </row>
    <row r="36" spans="5:10" ht="39" customHeight="1" x14ac:dyDescent="0.25">
      <c r="F36" s="107"/>
      <c r="G36" s="175" t="s">
        <v>189</v>
      </c>
    </row>
    <row r="37" spans="5:10" x14ac:dyDescent="0.25">
      <c r="F37" s="107"/>
      <c r="G37" s="163">
        <v>3</v>
      </c>
    </row>
    <row r="39" spans="5:10" ht="45" customHeight="1" x14ac:dyDescent="0.25"/>
  </sheetData>
  <mergeCells count="4">
    <mergeCell ref="D6:AI6"/>
    <mergeCell ref="D8:O8"/>
    <mergeCell ref="S8:AI8"/>
    <mergeCell ref="D10:AI11"/>
  </mergeCells>
  <pageMargins left="0.15748031496062992" right="0.15748031496062992" top="0.74803149606299213" bottom="0.74803149606299213" header="0.31496062992125984" footer="0.31496062992125984"/>
  <pageSetup paperSize="9"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2F0F3-41A6-4DB7-9F76-15CD31AE1CC4}">
  <sheetPr codeName="Лист3"/>
  <dimension ref="B1:EP49"/>
  <sheetViews>
    <sheetView topLeftCell="BF4" zoomScaleNormal="100" zoomScaleSheetLayoutView="89" workbookViewId="0">
      <selection activeCell="DO27" sqref="DO27"/>
    </sheetView>
  </sheetViews>
  <sheetFormatPr defaultRowHeight="13.2" x14ac:dyDescent="0.25"/>
  <cols>
    <col min="1" max="1" width="1.109375" customWidth="1"/>
    <col min="2" max="2" width="1.44140625" customWidth="1"/>
    <col min="3" max="3" width="9.6640625" customWidth="1"/>
    <col min="4" max="4" width="8.5546875" customWidth="1"/>
    <col min="5" max="5" width="2.44140625" customWidth="1"/>
    <col min="6" max="6" width="2.88671875" customWidth="1"/>
    <col min="7" max="8" width="9.6640625" customWidth="1"/>
    <col min="9" max="9" width="2.44140625" customWidth="1"/>
    <col min="10" max="10" width="2.88671875" customWidth="1"/>
    <col min="11" max="11" width="9.6640625" customWidth="1"/>
    <col min="12" max="12" width="8.44140625" customWidth="1"/>
    <col min="13" max="14" width="2.88671875" customWidth="1"/>
    <col min="15" max="15" width="9.88671875" customWidth="1"/>
    <col min="16" max="16" width="8.44140625" customWidth="1"/>
    <col min="17" max="17" width="2.44140625" customWidth="1"/>
    <col min="18" max="18" width="2.88671875" customWidth="1"/>
    <col min="19" max="19" width="10.44140625" customWidth="1"/>
    <col min="20" max="20" width="9.109375" customWidth="1"/>
    <col min="21" max="21" width="2.5546875" customWidth="1"/>
    <col min="22" max="23" width="2.88671875" customWidth="1"/>
    <col min="24" max="24" width="9.44140625" customWidth="1"/>
    <col min="25" max="25" width="8.6640625" customWidth="1"/>
    <col min="26" max="27" width="2.5546875" customWidth="1"/>
    <col min="28" max="28" width="2.33203125" customWidth="1"/>
    <col min="29" max="30" width="9.5546875" customWidth="1"/>
    <col min="31" max="32" width="2.6640625" customWidth="1"/>
    <col min="33" max="34" width="9.6640625" customWidth="1"/>
    <col min="35" max="35" width="2.44140625" customWidth="1"/>
    <col min="36" max="36" width="2.88671875" customWidth="1"/>
    <col min="37" max="38" width="9.6640625" customWidth="1"/>
    <col min="39" max="39" width="2.33203125" customWidth="1"/>
    <col min="40" max="40" width="3" customWidth="1"/>
    <col min="41" max="41" width="10.5546875" customWidth="1"/>
    <col min="42" max="42" width="9.33203125" customWidth="1"/>
    <col min="43" max="43" width="2.44140625" customWidth="1"/>
    <col min="44" max="44" width="2.5546875" customWidth="1"/>
    <col min="45" max="46" width="9.6640625" customWidth="1"/>
    <col min="47" max="49" width="2.44140625" customWidth="1"/>
    <col min="50" max="50" width="9.88671875" customWidth="1"/>
    <col min="51" max="51" width="9" customWidth="1"/>
    <col min="52" max="52" width="3.5546875" customWidth="1"/>
    <col min="53" max="53" width="2.5546875" customWidth="1"/>
    <col min="54" max="54" width="12.109375" customWidth="1"/>
    <col min="55" max="55" width="9.109375" customWidth="1"/>
    <col min="56" max="56" width="2.6640625" customWidth="1"/>
    <col min="57" max="57" width="3.109375" customWidth="1"/>
    <col min="58" max="58" width="9.6640625" customWidth="1"/>
    <col min="59" max="59" width="8.88671875" customWidth="1"/>
    <col min="60" max="60" width="3" customWidth="1"/>
    <col min="61" max="61" width="2.33203125" customWidth="1"/>
    <col min="62" max="62" width="9.6640625" customWidth="1"/>
    <col min="63" max="63" width="8.44140625" customWidth="1"/>
    <col min="64" max="64" width="2.88671875" customWidth="1"/>
    <col min="65" max="65" width="2.44140625" customWidth="1"/>
    <col min="66" max="66" width="9.6640625" customWidth="1"/>
    <col min="67" max="67" width="8.33203125" customWidth="1"/>
    <col min="68" max="68" width="2.5546875" customWidth="1"/>
    <col min="69" max="69" width="2.88671875" customWidth="1"/>
    <col min="70" max="70" width="7.88671875" customWidth="1"/>
    <col min="71" max="71" width="8.5546875" customWidth="1"/>
    <col min="72" max="74" width="2.88671875" customWidth="1"/>
    <col min="75" max="76" width="8.6640625" customWidth="1"/>
    <col min="77" max="77" width="2.5546875" customWidth="1"/>
    <col min="78" max="78" width="2.44140625" customWidth="1"/>
    <col min="79" max="80" width="9.6640625" customWidth="1"/>
    <col min="81" max="81" width="2.88671875" customWidth="1"/>
    <col min="82" max="82" width="3.5546875" customWidth="1"/>
    <col min="83" max="84" width="9.5546875" customWidth="1"/>
    <col min="85" max="85" width="2.33203125" customWidth="1"/>
    <col min="86" max="86" width="3.5546875" customWidth="1"/>
    <col min="87" max="88" width="9.33203125" customWidth="1"/>
    <col min="89" max="89" width="3.109375" customWidth="1"/>
    <col min="90" max="91" width="3" customWidth="1"/>
    <col min="92" max="92" width="8.33203125" customWidth="1"/>
    <col min="93" max="93" width="7.44140625" customWidth="1"/>
    <col min="94" max="95" width="3" customWidth="1"/>
    <col min="96" max="96" width="9.6640625" customWidth="1"/>
    <col min="97" max="97" width="7.5546875" customWidth="1"/>
    <col min="98" max="98" width="2.5546875" customWidth="1"/>
    <col min="99" max="99" width="2.109375" customWidth="1"/>
    <col min="100" max="101" width="2.5546875" customWidth="1"/>
    <col min="102" max="102" width="9.6640625" customWidth="1"/>
    <col min="103" max="103" width="6.33203125" customWidth="1"/>
    <col min="104" max="104" width="3.109375" customWidth="1"/>
    <col min="105" max="105" width="2.5546875" customWidth="1"/>
    <col min="106" max="106" width="8.6640625" customWidth="1"/>
    <col min="107" max="107" width="8" customWidth="1"/>
    <col min="108" max="108" width="3" customWidth="1"/>
    <col min="109" max="110" width="2.5546875" customWidth="1"/>
    <col min="111" max="111" width="10.5546875" customWidth="1"/>
    <col min="112" max="112" width="7.44140625" customWidth="1"/>
    <col min="113" max="113" width="3" customWidth="1"/>
    <col min="114" max="114" width="9.88671875" customWidth="1"/>
    <col min="115" max="115" width="9.6640625" customWidth="1"/>
    <col min="116" max="116" width="2.33203125" customWidth="1"/>
    <col min="117" max="117" width="9.33203125" customWidth="1"/>
    <col min="118" max="118" width="7.44140625" customWidth="1"/>
    <col min="119" max="119" width="2.88671875" customWidth="1"/>
    <col min="120" max="120" width="2.109375" customWidth="1"/>
    <col min="121" max="121" width="2.5546875" customWidth="1"/>
    <col min="122" max="122" width="9.5546875" customWidth="1"/>
    <col min="123" max="123" width="9.109375" customWidth="1"/>
    <col min="124" max="125" width="3" customWidth="1"/>
    <col min="126" max="127" width="2.44140625" customWidth="1"/>
    <col min="128" max="128" width="9.88671875" customWidth="1"/>
    <col min="129" max="129" width="8.6640625" customWidth="1"/>
    <col min="130" max="131" width="2.6640625" customWidth="1"/>
    <col min="132" max="132" width="3.109375" customWidth="1"/>
    <col min="133" max="133" width="9" customWidth="1"/>
    <col min="134" max="134" width="8.109375" customWidth="1"/>
    <col min="135" max="136" width="2.5546875" customWidth="1"/>
    <col min="137" max="137" width="2.109375" customWidth="1"/>
    <col min="138" max="138" width="10.5546875" customWidth="1"/>
    <col min="139" max="139" width="8.6640625" customWidth="1"/>
    <col min="140" max="141" width="3.44140625" customWidth="1"/>
    <col min="142" max="142" width="8.44140625" customWidth="1"/>
    <col min="143" max="143" width="7.33203125" customWidth="1"/>
    <col min="144" max="144" width="2.88671875" customWidth="1"/>
    <col min="145" max="145" width="3" customWidth="1"/>
    <col min="146" max="146" width="1.88671875" customWidth="1"/>
  </cols>
  <sheetData>
    <row r="1" spans="2:146" ht="17.399999999999999" x14ac:dyDescent="0.3">
      <c r="BJ1" s="98"/>
      <c r="BK1" s="98"/>
      <c r="EH1" t="str">
        <f>Оргструктура!AF1</f>
        <v>ЗАТВЕРДЖЕНО</v>
      </c>
    </row>
    <row r="3" spans="2:146" x14ac:dyDescent="0.25">
      <c r="ED3" t="str">
        <f>Оргструктура!AB3</f>
        <v>«Додаток до Протоколу Ради Директорів № 10/2019 від 14.03.2019р.»</v>
      </c>
    </row>
    <row r="6" spans="2:146" ht="22.8" x14ac:dyDescent="0.25">
      <c r="C6" s="288" t="s">
        <v>656</v>
      </c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</row>
    <row r="7" spans="2:146" x14ac:dyDescent="0.25"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</row>
    <row r="8" spans="2:146" ht="22.8" x14ac:dyDescent="0.25">
      <c r="C8" s="289" t="s">
        <v>657</v>
      </c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89"/>
      <c r="BF8" s="289"/>
      <c r="BG8" s="289"/>
      <c r="BH8" s="289"/>
      <c r="BI8" s="289"/>
      <c r="BJ8" s="289"/>
      <c r="BK8" s="289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9"/>
      <c r="BX8" s="289"/>
      <c r="BY8" s="289"/>
      <c r="BZ8" s="289"/>
      <c r="CA8" s="289"/>
      <c r="CB8" s="289"/>
      <c r="CC8" s="289"/>
      <c r="CD8" s="289"/>
      <c r="CE8" s="289"/>
      <c r="CF8" s="289"/>
      <c r="CG8" s="289"/>
      <c r="CH8" s="289"/>
      <c r="CI8" s="289"/>
      <c r="CJ8" s="289"/>
      <c r="CK8" s="289"/>
      <c r="CL8" s="289"/>
      <c r="CM8" s="289"/>
      <c r="CN8" s="289"/>
      <c r="CO8" s="289"/>
      <c r="CP8" s="289"/>
      <c r="CQ8" s="289"/>
      <c r="CR8" s="289"/>
      <c r="CS8" s="289"/>
      <c r="CT8" s="289"/>
      <c r="CU8" s="289"/>
      <c r="CV8" s="289"/>
      <c r="CW8" s="289"/>
      <c r="CX8" s="289"/>
      <c r="CY8" s="289"/>
      <c r="CZ8" s="289"/>
      <c r="DA8" s="289"/>
      <c r="DB8" s="289"/>
      <c r="DC8" s="289"/>
      <c r="DD8" s="289"/>
      <c r="DE8" s="289"/>
      <c r="DF8" s="289"/>
      <c r="DG8" s="289"/>
      <c r="DH8" s="289"/>
      <c r="DI8" s="289"/>
      <c r="DJ8" s="289"/>
      <c r="DK8" s="289"/>
      <c r="DL8" s="289"/>
      <c r="DM8" s="289"/>
      <c r="DN8" s="289"/>
      <c r="DO8" s="289"/>
      <c r="DP8" s="289"/>
      <c r="DQ8" s="289"/>
      <c r="DR8" s="289"/>
      <c r="DS8" s="289"/>
      <c r="DT8" s="289"/>
      <c r="DU8" s="289"/>
      <c r="DV8" s="289"/>
      <c r="DW8" s="289"/>
      <c r="DX8" s="289"/>
      <c r="DY8" s="289"/>
      <c r="DZ8" s="289"/>
      <c r="EA8" s="289"/>
      <c r="EB8" s="289"/>
      <c r="EC8" s="289"/>
      <c r="ED8" s="289"/>
      <c r="EE8" s="289"/>
      <c r="EF8" s="289"/>
      <c r="EG8" s="289"/>
      <c r="EH8" s="289"/>
      <c r="EI8" s="289"/>
      <c r="EJ8" s="289"/>
      <c r="EK8" s="289"/>
      <c r="EL8" s="289"/>
      <c r="EM8" s="289"/>
      <c r="EN8" s="289"/>
      <c r="EO8" s="289"/>
    </row>
    <row r="9" spans="2:146" ht="13.8" thickBot="1" x14ac:dyDescent="0.3"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EM9" t="s">
        <v>434</v>
      </c>
    </row>
    <row r="10" spans="2:146" x14ac:dyDescent="0.25">
      <c r="B10" s="128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1"/>
    </row>
    <row r="11" spans="2:146" ht="24.6" x14ac:dyDescent="0.25">
      <c r="B11" s="132"/>
      <c r="C11" s="290" t="s">
        <v>37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  <c r="AW11" s="290"/>
      <c r="AX11" s="290"/>
      <c r="AY11" s="290"/>
      <c r="AZ11" s="290"/>
      <c r="BA11" s="290"/>
      <c r="BB11" s="290"/>
      <c r="BC11" s="290"/>
      <c r="BD11" s="290"/>
      <c r="BE11" s="290"/>
      <c r="BF11" s="290"/>
      <c r="BG11" s="290"/>
      <c r="BH11" s="290"/>
      <c r="BI11" s="290"/>
      <c r="BJ11" s="290"/>
      <c r="BK11" s="290"/>
      <c r="BL11" s="290"/>
      <c r="BM11" s="290"/>
      <c r="BN11" s="290"/>
      <c r="BO11" s="290"/>
      <c r="BP11" s="290"/>
      <c r="BQ11" s="290"/>
      <c r="BR11" s="290"/>
      <c r="BS11" s="290"/>
      <c r="BT11" s="290"/>
      <c r="BU11" s="290"/>
      <c r="BV11" s="290"/>
      <c r="BW11" s="290"/>
      <c r="BX11" s="290"/>
      <c r="BY11" s="290"/>
      <c r="BZ11" s="290"/>
      <c r="CA11" s="290"/>
      <c r="CB11" s="290"/>
      <c r="CC11" s="290"/>
      <c r="CD11" s="290"/>
      <c r="CE11" s="290"/>
      <c r="CF11" s="290"/>
      <c r="CG11" s="290"/>
      <c r="CH11" s="290"/>
      <c r="CI11" s="290"/>
      <c r="CJ11" s="290"/>
      <c r="CK11" s="290"/>
      <c r="CL11" s="290"/>
      <c r="CM11" s="290"/>
      <c r="CN11" s="290"/>
      <c r="CO11" s="290"/>
      <c r="CP11" s="290"/>
      <c r="CQ11" s="290"/>
      <c r="CR11" s="290"/>
      <c r="CS11" s="290"/>
      <c r="CT11" s="290"/>
      <c r="CU11" s="290"/>
      <c r="CV11" s="290"/>
      <c r="CW11" s="290"/>
      <c r="CX11" s="290"/>
      <c r="CY11" s="290"/>
      <c r="CZ11" s="290"/>
      <c r="DA11" s="290"/>
      <c r="DB11" s="290"/>
      <c r="DC11" s="290"/>
      <c r="DD11" s="290"/>
      <c r="DE11" s="290"/>
      <c r="DF11" s="290"/>
      <c r="DG11" s="290"/>
      <c r="DH11" s="290"/>
      <c r="DI11" s="290"/>
      <c r="DJ11" s="290"/>
      <c r="DK11" s="290"/>
      <c r="DL11" s="290"/>
      <c r="DM11" s="290"/>
      <c r="DN11" s="290"/>
      <c r="DO11" s="290"/>
      <c r="DP11" s="290"/>
      <c r="DQ11" s="290"/>
      <c r="DR11" s="290"/>
      <c r="DS11" s="290"/>
      <c r="DT11" s="290"/>
      <c r="DU11" s="290"/>
      <c r="DV11" s="290"/>
      <c r="DW11" s="290"/>
      <c r="DX11" s="290"/>
      <c r="DY11" s="290"/>
      <c r="DZ11" s="290"/>
      <c r="EA11" s="290"/>
      <c r="EB11" s="290"/>
      <c r="EC11" s="290"/>
      <c r="ED11" s="290"/>
      <c r="EE11" s="290"/>
      <c r="EF11" s="290"/>
      <c r="EG11" s="290"/>
      <c r="EH11" s="290"/>
      <c r="EI11" s="290"/>
      <c r="EJ11" s="290"/>
      <c r="EK11" s="290"/>
      <c r="EL11" s="290"/>
      <c r="EM11" s="290"/>
      <c r="EN11" s="290"/>
      <c r="EO11" s="290"/>
      <c r="EP11" s="133"/>
    </row>
    <row r="12" spans="2:146" x14ac:dyDescent="0.25">
      <c r="B12" s="132"/>
      <c r="EP12" s="133"/>
    </row>
    <row r="13" spans="2:146" x14ac:dyDescent="0.25">
      <c r="B13" s="132"/>
      <c r="EP13" s="133"/>
    </row>
    <row r="14" spans="2:146" ht="13.8" thickBot="1" x14ac:dyDescent="0.3">
      <c r="B14" s="134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135"/>
      <c r="DM14" s="135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6"/>
    </row>
    <row r="15" spans="2:146" x14ac:dyDescent="0.25">
      <c r="G15" s="130"/>
      <c r="H15" s="130"/>
      <c r="K15" s="108"/>
      <c r="AL15" s="137"/>
      <c r="BJ15" s="138"/>
      <c r="CB15" s="137"/>
      <c r="CS15" s="137"/>
      <c r="DC15" s="137"/>
      <c r="DK15" s="137"/>
      <c r="DR15" s="138"/>
      <c r="DX15" s="139"/>
      <c r="EC15" s="139"/>
      <c r="EL15" s="138"/>
      <c r="EO15" s="139"/>
    </row>
    <row r="16" spans="2:146" ht="20.25" customHeight="1" x14ac:dyDescent="0.25">
      <c r="J16" s="140"/>
      <c r="K16" s="295" t="s">
        <v>659</v>
      </c>
      <c r="L16" s="295"/>
      <c r="M16" s="295">
        <v>1</v>
      </c>
      <c r="AK16" s="291" t="s">
        <v>59</v>
      </c>
      <c r="AL16" s="292"/>
      <c r="AM16" s="295">
        <v>1</v>
      </c>
      <c r="BJ16" s="291" t="s">
        <v>57</v>
      </c>
      <c r="BK16" s="292"/>
      <c r="BL16" s="296">
        <v>1</v>
      </c>
      <c r="BZ16" s="107"/>
      <c r="CA16" s="291" t="s">
        <v>54</v>
      </c>
      <c r="CB16" s="292"/>
      <c r="CC16" s="295">
        <v>1</v>
      </c>
      <c r="CK16" s="140"/>
      <c r="CR16" s="295" t="s">
        <v>58</v>
      </c>
      <c r="CS16" s="295"/>
      <c r="CT16" s="295">
        <v>1</v>
      </c>
      <c r="DB16" s="295" t="s">
        <v>674</v>
      </c>
      <c r="DC16" s="295"/>
      <c r="DD16" s="295">
        <v>1</v>
      </c>
      <c r="DJ16" s="295" t="s">
        <v>55</v>
      </c>
      <c r="DK16" s="295"/>
      <c r="DL16" s="295">
        <v>1</v>
      </c>
      <c r="DM16" s="140"/>
      <c r="DN16" s="140"/>
      <c r="DO16" s="140"/>
      <c r="DR16" s="291" t="s">
        <v>60</v>
      </c>
      <c r="DS16" s="292"/>
      <c r="DT16" s="296">
        <v>1</v>
      </c>
      <c r="DV16" s="140"/>
      <c r="DW16" s="140"/>
      <c r="DX16" s="107"/>
      <c r="EC16" s="107"/>
      <c r="EL16" s="295" t="s">
        <v>126</v>
      </c>
      <c r="EM16" s="295"/>
      <c r="EN16" s="295">
        <v>1</v>
      </c>
      <c r="EO16" s="107"/>
    </row>
    <row r="17" spans="3:145" ht="13.5" customHeight="1" x14ac:dyDescent="0.25">
      <c r="J17" s="140"/>
      <c r="K17" s="295"/>
      <c r="L17" s="295"/>
      <c r="M17" s="295"/>
      <c r="AK17" s="293"/>
      <c r="AL17" s="294"/>
      <c r="AM17" s="295"/>
      <c r="AR17" s="140"/>
      <c r="BJ17" s="293"/>
      <c r="BK17" s="294"/>
      <c r="BL17" s="297"/>
      <c r="BZ17" s="107"/>
      <c r="CA17" s="293"/>
      <c r="CB17" s="294"/>
      <c r="CC17" s="295"/>
      <c r="CK17" s="140"/>
      <c r="CR17" s="295"/>
      <c r="CS17" s="295"/>
      <c r="CT17" s="295"/>
      <c r="DB17" s="295"/>
      <c r="DC17" s="295"/>
      <c r="DD17" s="295"/>
      <c r="DJ17" s="295"/>
      <c r="DK17" s="295"/>
      <c r="DL17" s="295"/>
      <c r="DM17" s="140"/>
      <c r="DN17" s="140"/>
      <c r="DO17" s="140"/>
      <c r="DR17" s="293"/>
      <c r="DS17" s="294"/>
      <c r="DT17" s="297"/>
      <c r="DU17" s="107"/>
      <c r="DV17" s="140"/>
      <c r="DW17" s="140"/>
      <c r="DX17" s="107"/>
      <c r="EC17" s="107"/>
      <c r="EL17" s="295"/>
      <c r="EM17" s="295"/>
      <c r="EN17" s="295"/>
      <c r="EO17" s="107"/>
    </row>
    <row r="18" spans="3:145" x14ac:dyDescent="0.25">
      <c r="D18" s="142"/>
      <c r="E18" s="142"/>
      <c r="F18" s="142"/>
      <c r="G18" s="144"/>
      <c r="H18" s="144"/>
      <c r="I18" s="144"/>
      <c r="J18" s="144"/>
      <c r="K18" s="145"/>
      <c r="L18" s="142"/>
      <c r="M18" s="142"/>
      <c r="N18" s="142"/>
      <c r="O18" s="142"/>
      <c r="P18" s="142"/>
      <c r="Q18" s="142"/>
      <c r="R18" s="142"/>
      <c r="S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73"/>
      <c r="AL18" s="144"/>
      <c r="AM18" s="144"/>
      <c r="AN18" s="144"/>
      <c r="AO18" s="144"/>
      <c r="AP18" s="144"/>
      <c r="AQ18" s="144"/>
      <c r="AR18" s="144"/>
      <c r="AS18" s="142"/>
      <c r="AT18" s="142"/>
      <c r="AU18" s="142"/>
      <c r="AV18" s="142"/>
      <c r="AW18" s="142"/>
      <c r="AX18" s="142"/>
      <c r="BC18" s="142"/>
      <c r="BD18" s="142"/>
      <c r="BE18" s="142"/>
      <c r="BF18" s="142"/>
      <c r="BG18" s="142"/>
      <c r="BH18" s="142"/>
      <c r="BI18" s="142"/>
      <c r="BJ18" s="173"/>
      <c r="BK18" s="144"/>
      <c r="BL18" s="144"/>
      <c r="BM18" s="144"/>
      <c r="BN18" s="142"/>
      <c r="BO18" s="142"/>
      <c r="BP18" s="142"/>
      <c r="BQ18" s="142"/>
      <c r="BR18" s="142"/>
      <c r="CA18" s="148"/>
      <c r="CB18" s="143"/>
      <c r="CC18" s="144"/>
      <c r="CD18" s="142"/>
      <c r="CE18" s="142"/>
      <c r="CK18" s="140"/>
      <c r="CR18" s="148"/>
      <c r="CS18" s="143"/>
      <c r="CT18" s="144"/>
      <c r="CU18" s="142"/>
      <c r="CY18" s="142"/>
      <c r="CZ18" s="142"/>
      <c r="DA18" s="142"/>
      <c r="DB18" s="144"/>
      <c r="DC18" s="188"/>
      <c r="DD18" s="140"/>
      <c r="DE18" s="140"/>
      <c r="DH18" s="142"/>
      <c r="DI18" s="142"/>
      <c r="DJ18" s="173"/>
      <c r="DK18" s="144"/>
      <c r="DL18" s="144"/>
      <c r="DM18" s="144"/>
      <c r="DN18" s="140"/>
      <c r="DO18" s="140"/>
      <c r="DR18" s="152"/>
      <c r="DS18" s="152"/>
      <c r="DU18" s="107"/>
      <c r="DV18" s="140"/>
      <c r="DW18" s="140"/>
      <c r="DX18" s="107"/>
      <c r="EC18" s="107"/>
      <c r="EI18" s="142"/>
      <c r="EJ18" s="142"/>
      <c r="EK18" s="142"/>
      <c r="EL18" s="145"/>
      <c r="EO18" s="107"/>
    </row>
    <row r="19" spans="3:145" x14ac:dyDescent="0.25">
      <c r="C19" s="107"/>
      <c r="F19" s="152"/>
      <c r="G19" s="145"/>
      <c r="J19" s="152"/>
      <c r="K19" s="108"/>
      <c r="S19" s="111"/>
      <c r="X19" s="107"/>
      <c r="AC19" s="111"/>
      <c r="AE19" s="152"/>
      <c r="AG19" s="111"/>
      <c r="AK19" s="111"/>
      <c r="AM19" s="152"/>
      <c r="AO19" s="145"/>
      <c r="AP19" s="152"/>
      <c r="AR19" s="152"/>
      <c r="AS19" s="145"/>
      <c r="AV19" s="107"/>
      <c r="AX19" s="145"/>
      <c r="BB19" s="108"/>
      <c r="BF19" s="108"/>
      <c r="BI19" s="152"/>
      <c r="BJ19" s="107"/>
      <c r="BM19" s="152"/>
      <c r="BN19" s="145"/>
      <c r="BQ19" s="152"/>
      <c r="BR19" s="145"/>
      <c r="CA19" s="108"/>
      <c r="CE19" s="111"/>
      <c r="CK19" s="140"/>
      <c r="CR19" s="108"/>
      <c r="CU19" s="111"/>
      <c r="CX19" s="108"/>
      <c r="DB19" s="145"/>
      <c r="DG19" s="108"/>
      <c r="DJ19" s="107"/>
      <c r="DM19" s="173"/>
      <c r="DN19" s="140"/>
      <c r="DO19" s="140"/>
      <c r="DU19" s="107"/>
      <c r="DX19" s="107"/>
      <c r="EC19" s="107"/>
      <c r="EH19" s="108"/>
      <c r="EL19" s="108"/>
      <c r="EO19" s="107"/>
    </row>
    <row r="20" spans="3:145" ht="33" customHeight="1" x14ac:dyDescent="0.25">
      <c r="C20" s="147"/>
      <c r="D20" s="140"/>
      <c r="E20" s="140"/>
      <c r="F20" s="147"/>
      <c r="G20" s="281" t="s">
        <v>663</v>
      </c>
      <c r="H20" s="280"/>
      <c r="I20" s="146">
        <v>1</v>
      </c>
      <c r="J20" s="140"/>
      <c r="K20" s="281" t="s">
        <v>62</v>
      </c>
      <c r="L20" s="280"/>
      <c r="M20" s="146">
        <v>1</v>
      </c>
      <c r="N20" s="140"/>
      <c r="O20" s="281" t="s">
        <v>85</v>
      </c>
      <c r="P20" s="280"/>
      <c r="Q20" s="146">
        <v>1</v>
      </c>
      <c r="R20" s="140"/>
      <c r="S20" s="147"/>
      <c r="T20" s="140"/>
      <c r="U20" s="140"/>
      <c r="V20" s="140"/>
      <c r="W20" s="140"/>
      <c r="X20" s="107"/>
      <c r="AB20" s="140"/>
      <c r="AC20" s="281" t="s">
        <v>344</v>
      </c>
      <c r="AD20" s="280"/>
      <c r="AE20" s="146">
        <v>1</v>
      </c>
      <c r="AG20" s="281" t="s">
        <v>71</v>
      </c>
      <c r="AH20" s="280"/>
      <c r="AI20" s="146">
        <v>1</v>
      </c>
      <c r="AK20" s="107"/>
      <c r="AO20" s="281" t="s">
        <v>32</v>
      </c>
      <c r="AP20" s="280"/>
      <c r="AQ20" s="146">
        <v>1</v>
      </c>
      <c r="AS20" s="281" t="s">
        <v>49</v>
      </c>
      <c r="AT20" s="280"/>
      <c r="AU20" s="146">
        <v>1</v>
      </c>
      <c r="AV20" s="147"/>
      <c r="AW20" s="140"/>
      <c r="AX20" s="281" t="s">
        <v>690</v>
      </c>
      <c r="AY20" s="280"/>
      <c r="AZ20" s="146">
        <v>1</v>
      </c>
      <c r="BB20" s="281" t="s">
        <v>13</v>
      </c>
      <c r="BC20" s="280"/>
      <c r="BD20" s="146">
        <v>1</v>
      </c>
      <c r="BF20" s="281" t="s">
        <v>124</v>
      </c>
      <c r="BG20" s="280"/>
      <c r="BH20" s="146">
        <v>1</v>
      </c>
      <c r="BI20" s="140"/>
      <c r="BJ20" s="107"/>
      <c r="BM20" s="140"/>
      <c r="BN20" s="281" t="s">
        <v>28</v>
      </c>
      <c r="BO20" s="280"/>
      <c r="BP20" s="146">
        <v>1</v>
      </c>
      <c r="BQ20" s="140"/>
      <c r="BR20" s="281" t="s">
        <v>22</v>
      </c>
      <c r="BS20" s="280"/>
      <c r="BT20" s="146">
        <v>1</v>
      </c>
      <c r="CA20" s="281" t="s">
        <v>669</v>
      </c>
      <c r="CB20" s="280"/>
      <c r="CC20" s="146">
        <v>1</v>
      </c>
      <c r="CE20" s="107"/>
      <c r="CK20" s="140"/>
      <c r="CQ20" s="140"/>
      <c r="CR20" s="281" t="s">
        <v>38</v>
      </c>
      <c r="CS20" s="280"/>
      <c r="CT20" s="146">
        <v>1</v>
      </c>
      <c r="CU20" s="107"/>
      <c r="CV20" s="140"/>
      <c r="CX20" s="281" t="s">
        <v>72</v>
      </c>
      <c r="CY20" s="280"/>
      <c r="CZ20" s="146">
        <v>1</v>
      </c>
      <c r="DB20" s="281" t="s">
        <v>684</v>
      </c>
      <c r="DC20" s="298"/>
      <c r="DD20" s="146">
        <v>1</v>
      </c>
      <c r="DE20" s="140"/>
      <c r="DF20" s="140"/>
      <c r="DG20" s="281" t="s">
        <v>14</v>
      </c>
      <c r="DH20" s="280"/>
      <c r="DI20" s="146">
        <v>1</v>
      </c>
      <c r="DJ20" s="107"/>
      <c r="DM20" s="281" t="s">
        <v>660</v>
      </c>
      <c r="DN20" s="280"/>
      <c r="DO20" s="146">
        <v>1</v>
      </c>
      <c r="DR20" s="284" t="s">
        <v>5</v>
      </c>
      <c r="DS20" s="284"/>
      <c r="DT20" s="146">
        <v>2</v>
      </c>
      <c r="DU20" s="147"/>
      <c r="DV20" s="140"/>
      <c r="DW20" s="140"/>
      <c r="DX20" s="107"/>
      <c r="EC20" s="107"/>
      <c r="EH20" s="284" t="s">
        <v>687</v>
      </c>
      <c r="EI20" s="284"/>
      <c r="EJ20" s="146">
        <v>1</v>
      </c>
      <c r="EL20" s="284" t="s">
        <v>45</v>
      </c>
      <c r="EM20" s="284"/>
      <c r="EN20" s="146">
        <v>1</v>
      </c>
      <c r="EO20" s="147"/>
    </row>
    <row r="21" spans="3:145" ht="20.25" customHeight="1" x14ac:dyDescent="0.25">
      <c r="C21" s="107"/>
      <c r="G21" s="145"/>
      <c r="K21" s="108"/>
      <c r="S21" s="107"/>
      <c r="X21" s="108"/>
      <c r="AA21" s="107"/>
      <c r="AC21" s="152"/>
      <c r="AD21" s="152"/>
      <c r="AG21" s="111"/>
      <c r="AK21" s="108"/>
      <c r="AS21" s="108"/>
      <c r="AV21" s="107"/>
      <c r="AX21" s="142"/>
      <c r="AY21" s="151"/>
      <c r="BB21" s="108"/>
      <c r="BJ21" s="107"/>
      <c r="BN21" s="108"/>
      <c r="BR21" s="153"/>
      <c r="BS21" s="113"/>
      <c r="CA21" s="145"/>
      <c r="CE21" s="107"/>
      <c r="CK21" s="140"/>
      <c r="CR21" s="145"/>
      <c r="CU21" s="107"/>
      <c r="DJ21" s="107"/>
      <c r="DM21" s="140"/>
      <c r="DN21" s="140"/>
      <c r="DO21" s="140"/>
      <c r="DR21" s="142"/>
      <c r="DS21" s="142"/>
      <c r="DU21" s="107"/>
      <c r="DV21" s="140"/>
      <c r="DW21" s="140"/>
      <c r="DX21" s="107"/>
      <c r="EC21" s="107"/>
      <c r="EO21" s="107"/>
    </row>
    <row r="22" spans="3:145" ht="33" customHeight="1" x14ac:dyDescent="0.25">
      <c r="C22" s="107"/>
      <c r="G22" s="281" t="s">
        <v>664</v>
      </c>
      <c r="H22" s="280"/>
      <c r="I22" s="146">
        <v>1</v>
      </c>
      <c r="J22" s="140"/>
      <c r="K22" s="281" t="s">
        <v>70</v>
      </c>
      <c r="L22" s="280"/>
      <c r="M22" s="146">
        <v>5</v>
      </c>
      <c r="S22" s="107"/>
      <c r="X22" s="281" t="s">
        <v>665</v>
      </c>
      <c r="Y22" s="280"/>
      <c r="Z22" s="146">
        <v>1</v>
      </c>
      <c r="AA22" s="147"/>
      <c r="AC22" s="281" t="s">
        <v>489</v>
      </c>
      <c r="AD22" s="280"/>
      <c r="AE22" s="146">
        <v>1</v>
      </c>
      <c r="AG22" s="107"/>
      <c r="AK22" s="281" t="s">
        <v>654</v>
      </c>
      <c r="AL22" s="280"/>
      <c r="AM22" s="146">
        <v>1</v>
      </c>
      <c r="AO22" s="281" t="s">
        <v>678</v>
      </c>
      <c r="AP22" s="280"/>
      <c r="AQ22" s="146">
        <v>1</v>
      </c>
      <c r="AS22" s="281" t="s">
        <v>50</v>
      </c>
      <c r="AT22" s="280"/>
      <c r="AU22" s="146">
        <v>1</v>
      </c>
      <c r="AV22" s="147"/>
      <c r="AW22" s="140"/>
      <c r="AX22" s="281" t="s">
        <v>691</v>
      </c>
      <c r="AY22" s="280"/>
      <c r="AZ22" s="146">
        <v>1</v>
      </c>
      <c r="BB22" s="281" t="s">
        <v>43</v>
      </c>
      <c r="BC22" s="280"/>
      <c r="BD22" s="146">
        <v>1</v>
      </c>
      <c r="BF22" s="281" t="s">
        <v>605</v>
      </c>
      <c r="BG22" s="280"/>
      <c r="BH22" s="154">
        <v>0.2</v>
      </c>
      <c r="BJ22" s="107"/>
      <c r="BM22" s="140"/>
      <c r="BN22" s="281" t="s">
        <v>20</v>
      </c>
      <c r="BO22" s="280"/>
      <c r="BP22" s="146">
        <v>1</v>
      </c>
      <c r="BQ22" s="140"/>
      <c r="BR22" s="281" t="s">
        <v>612</v>
      </c>
      <c r="BS22" s="280"/>
      <c r="BT22" s="146">
        <v>1</v>
      </c>
      <c r="BW22" s="281" t="s">
        <v>683</v>
      </c>
      <c r="BX22" s="280"/>
      <c r="BY22" s="146">
        <v>1</v>
      </c>
      <c r="CA22" s="281" t="s">
        <v>44</v>
      </c>
      <c r="CB22" s="280"/>
      <c r="CC22" s="146">
        <v>1</v>
      </c>
      <c r="CE22" s="107"/>
      <c r="CK22" s="140"/>
      <c r="CN22" s="281" t="s">
        <v>80</v>
      </c>
      <c r="CO22" s="280"/>
      <c r="CP22" s="146">
        <v>1</v>
      </c>
      <c r="CQ22" s="140"/>
      <c r="CR22" s="281" t="s">
        <v>671</v>
      </c>
      <c r="CS22" s="280"/>
      <c r="CT22" s="146">
        <v>1</v>
      </c>
      <c r="CU22" s="107"/>
      <c r="CV22" s="140"/>
      <c r="CX22" s="281" t="s">
        <v>79</v>
      </c>
      <c r="CY22" s="280"/>
      <c r="CZ22" s="146">
        <v>1</v>
      </c>
      <c r="DB22" s="281" t="s">
        <v>685</v>
      </c>
      <c r="DC22" s="280"/>
      <c r="DD22" s="146">
        <v>1</v>
      </c>
      <c r="DE22" s="140"/>
      <c r="DF22" s="140"/>
      <c r="DJ22" s="107"/>
      <c r="DM22" s="140"/>
      <c r="DN22" s="140"/>
      <c r="DO22" s="140"/>
      <c r="DQ22" s="107"/>
      <c r="DR22" s="281" t="s">
        <v>8</v>
      </c>
      <c r="DS22" s="280"/>
      <c r="DT22" s="146">
        <v>7</v>
      </c>
      <c r="DU22" s="147"/>
      <c r="DV22" s="140"/>
      <c r="DW22" s="140"/>
      <c r="DX22" s="107"/>
      <c r="EC22" s="107"/>
      <c r="EH22" s="140"/>
      <c r="EI22" s="140"/>
      <c r="EJ22" s="140"/>
      <c r="EL22" s="281" t="s">
        <v>499</v>
      </c>
      <c r="EM22" s="280"/>
      <c r="EN22" s="154">
        <v>0.5</v>
      </c>
      <c r="EO22" s="107"/>
    </row>
    <row r="23" spans="3:145" ht="14.25" customHeight="1" x14ac:dyDescent="0.25">
      <c r="C23" s="107"/>
      <c r="G23" s="140"/>
      <c r="H23" s="144"/>
      <c r="I23" s="144"/>
      <c r="J23" s="144"/>
      <c r="K23" s="108"/>
      <c r="L23" s="142"/>
      <c r="M23" s="142"/>
      <c r="N23" s="142"/>
      <c r="O23" s="142"/>
      <c r="S23" s="107"/>
      <c r="Y23" s="142"/>
      <c r="Z23" s="142"/>
      <c r="AA23" s="108"/>
      <c r="AB23" s="142"/>
      <c r="AC23" s="142"/>
      <c r="AG23" s="107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08"/>
      <c r="BC23" s="142"/>
      <c r="BD23" s="142"/>
      <c r="BE23" s="142"/>
      <c r="BF23" s="142"/>
      <c r="BG23" s="142"/>
      <c r="BH23" s="142"/>
      <c r="BI23" s="142"/>
      <c r="BJ23" s="108"/>
      <c r="BK23" s="142"/>
      <c r="BL23" s="142"/>
      <c r="BM23" s="142"/>
      <c r="BN23" s="142"/>
      <c r="BO23" s="142"/>
      <c r="BP23" s="142"/>
      <c r="BQ23" s="142"/>
      <c r="BR23" s="177"/>
      <c r="BS23" s="113"/>
      <c r="BX23" s="142"/>
      <c r="BY23" s="142"/>
      <c r="BZ23" s="142"/>
      <c r="CA23" s="142"/>
      <c r="CB23" s="142"/>
      <c r="CC23" s="142"/>
      <c r="CD23" s="142"/>
      <c r="CE23" s="108"/>
      <c r="CF23" s="142"/>
      <c r="CG23" s="142"/>
      <c r="CH23" s="142"/>
      <c r="CI23" s="142"/>
      <c r="CK23" s="140"/>
      <c r="CO23" s="142"/>
      <c r="CP23" s="142"/>
      <c r="CQ23" s="142"/>
      <c r="CR23" s="142"/>
      <c r="CS23" s="142"/>
      <c r="CT23" s="142"/>
      <c r="CU23" s="107"/>
      <c r="DJ23" s="107"/>
      <c r="DM23" s="140"/>
      <c r="DN23" s="140"/>
      <c r="DO23" s="140"/>
      <c r="DS23" s="142"/>
      <c r="DT23" s="142"/>
      <c r="DU23" s="108"/>
      <c r="DV23" s="140"/>
      <c r="DW23" s="140"/>
      <c r="DX23" s="147"/>
      <c r="EC23" s="107"/>
      <c r="EI23" s="142"/>
      <c r="EJ23" s="142"/>
      <c r="EK23" s="142"/>
      <c r="EL23" s="142"/>
      <c r="EM23" s="142"/>
      <c r="EN23" s="142"/>
      <c r="EO23" s="108"/>
    </row>
    <row r="24" spans="3:145" ht="10.5" customHeight="1" x14ac:dyDescent="0.25">
      <c r="C24" s="108"/>
      <c r="D24" s="142"/>
      <c r="G24" s="108"/>
      <c r="J24" s="152"/>
      <c r="K24" s="145"/>
      <c r="O24" s="145"/>
      <c r="S24" s="108"/>
      <c r="X24" s="108"/>
      <c r="Y24" s="142"/>
      <c r="AC24" s="108"/>
      <c r="AG24" s="108"/>
      <c r="AK24" s="108"/>
      <c r="AO24" s="145"/>
      <c r="AS24" s="145"/>
      <c r="BB24" s="108"/>
      <c r="BF24" s="145"/>
      <c r="BJ24" s="145"/>
      <c r="BN24" s="145"/>
      <c r="BS24" s="149"/>
      <c r="BX24" s="157"/>
      <c r="CA24" s="145"/>
      <c r="CE24" s="145"/>
      <c r="CI24" s="145"/>
      <c r="CK24" s="140"/>
      <c r="CN24" s="108"/>
      <c r="CS24" s="157"/>
      <c r="CU24" s="152"/>
      <c r="DJ24" s="108"/>
      <c r="DM24" s="140"/>
      <c r="DN24" s="140"/>
      <c r="DO24" s="140"/>
      <c r="DR24" s="108"/>
      <c r="DV24" s="140"/>
      <c r="DW24" s="140"/>
      <c r="DX24" s="187"/>
      <c r="EC24" s="108"/>
      <c r="EH24" s="108"/>
      <c r="EM24" s="157"/>
    </row>
    <row r="25" spans="3:145" ht="33" customHeight="1" x14ac:dyDescent="0.25">
      <c r="C25" s="282" t="s">
        <v>274</v>
      </c>
      <c r="D25" s="283"/>
      <c r="E25" s="176">
        <f>SUM(E26:E29)</f>
        <v>13</v>
      </c>
      <c r="F25" s="113"/>
      <c r="G25" s="282" t="s">
        <v>266</v>
      </c>
      <c r="H25" s="283"/>
      <c r="I25" s="176">
        <f>SUM(I26:I28)</f>
        <v>14</v>
      </c>
      <c r="K25" s="282" t="s">
        <v>255</v>
      </c>
      <c r="L25" s="283"/>
      <c r="M25" s="156">
        <f>SUM(M26:M28)</f>
        <v>11</v>
      </c>
      <c r="O25" s="282" t="s">
        <v>284</v>
      </c>
      <c r="P25" s="283"/>
      <c r="Q25" s="176">
        <f>SUM(Q26:Q31)</f>
        <v>46</v>
      </c>
      <c r="S25" s="282" t="s">
        <v>250</v>
      </c>
      <c r="T25" s="283"/>
      <c r="U25" s="174">
        <f>SUM(U26:U27)</f>
        <v>6</v>
      </c>
      <c r="X25" s="282" t="s">
        <v>391</v>
      </c>
      <c r="Y25" s="283"/>
      <c r="Z25" s="174">
        <f>SUM(Z26:Z32)</f>
        <v>27</v>
      </c>
      <c r="AA25" s="140"/>
      <c r="AB25" s="28"/>
      <c r="AC25" s="282" t="s">
        <v>363</v>
      </c>
      <c r="AD25" s="283"/>
      <c r="AE25" s="176">
        <v>28</v>
      </c>
      <c r="AF25" s="28"/>
      <c r="AG25" s="282" t="s">
        <v>414</v>
      </c>
      <c r="AH25" s="283"/>
      <c r="AI25" s="174">
        <f>SUM(AI26:AI29)</f>
        <v>8</v>
      </c>
      <c r="AJ25" s="180"/>
      <c r="AK25" s="282" t="s">
        <v>355</v>
      </c>
      <c r="AL25" s="283"/>
      <c r="AM25" s="174">
        <f>SUM(AM26:AM28)</f>
        <v>8</v>
      </c>
      <c r="AN25" s="28"/>
      <c r="AO25" s="282" t="s">
        <v>662</v>
      </c>
      <c r="AP25" s="283"/>
      <c r="AQ25" s="174">
        <f>SUM(AQ26:AQ29)</f>
        <v>4</v>
      </c>
      <c r="AR25" s="28"/>
      <c r="AS25" s="282" t="s">
        <v>419</v>
      </c>
      <c r="AT25" s="283"/>
      <c r="AU25" s="174">
        <f>SUM(AU26:AU32)</f>
        <v>10</v>
      </c>
      <c r="BB25" s="282" t="s">
        <v>240</v>
      </c>
      <c r="BC25" s="283"/>
      <c r="BD25" s="174">
        <f>SUM(BD26:BD27)</f>
        <v>4</v>
      </c>
      <c r="BE25" s="28"/>
      <c r="BF25" s="282" t="s">
        <v>223</v>
      </c>
      <c r="BG25" s="283"/>
      <c r="BH25" s="174">
        <f>SUM(BH26:BH29)</f>
        <v>6</v>
      </c>
      <c r="BI25" s="28"/>
      <c r="BJ25" s="282" t="s">
        <v>201</v>
      </c>
      <c r="BK25" s="283"/>
      <c r="BL25" s="181">
        <f>SUM(BL26:BL31)</f>
        <v>10</v>
      </c>
      <c r="BM25" s="28"/>
      <c r="BN25" s="282" t="s">
        <v>218</v>
      </c>
      <c r="BO25" s="283"/>
      <c r="BP25" s="181">
        <f>SUM(BP26:BP30)</f>
        <v>6</v>
      </c>
      <c r="BQ25" s="180"/>
      <c r="BR25" s="299" t="s">
        <v>228</v>
      </c>
      <c r="BS25" s="300"/>
      <c r="BT25" s="181">
        <f>SUM(BT26:BT29)</f>
        <v>14</v>
      </c>
      <c r="BW25" s="282" t="s">
        <v>173</v>
      </c>
      <c r="BX25" s="301"/>
      <c r="BY25" s="156">
        <f>SUM(BY26:BY29)</f>
        <v>4</v>
      </c>
      <c r="BZ25" s="107"/>
      <c r="CA25" s="282" t="s">
        <v>161</v>
      </c>
      <c r="CB25" s="301"/>
      <c r="CC25" s="156">
        <f>SUM(CC26:CC37)</f>
        <v>14</v>
      </c>
      <c r="CE25" s="282" t="s">
        <v>170</v>
      </c>
      <c r="CF25" s="283"/>
      <c r="CG25" s="174">
        <f>SUM(CG26:CG27)</f>
        <v>3</v>
      </c>
      <c r="CI25" s="282" t="s">
        <v>176</v>
      </c>
      <c r="CJ25" s="283"/>
      <c r="CK25" s="174">
        <f>SUM(CK26:CK29)</f>
        <v>6</v>
      </c>
      <c r="CN25" s="282" t="s">
        <v>327</v>
      </c>
      <c r="CO25" s="283"/>
      <c r="CP25" s="174">
        <f>SUM(CP26:CP31)</f>
        <v>18</v>
      </c>
      <c r="CQ25" s="140"/>
      <c r="CR25" s="282" t="s">
        <v>322</v>
      </c>
      <c r="CS25" s="283"/>
      <c r="CT25" s="174">
        <f>SUM(CT26:CT29)</f>
        <v>9</v>
      </c>
      <c r="DI25" s="107"/>
      <c r="DJ25" s="282" t="s">
        <v>156</v>
      </c>
      <c r="DK25" s="283"/>
      <c r="DL25" s="174">
        <f>SUM(DL26:DL28)</f>
        <v>4</v>
      </c>
      <c r="DM25" s="140"/>
      <c r="DN25" s="140"/>
      <c r="DO25" s="140"/>
      <c r="DQ25" s="107"/>
      <c r="DR25" s="279" t="s">
        <v>9</v>
      </c>
      <c r="DS25" s="280"/>
      <c r="DT25" s="146">
        <v>1</v>
      </c>
      <c r="DU25" s="140"/>
      <c r="DV25" s="140"/>
      <c r="DW25" s="140"/>
      <c r="DX25" s="282" t="s">
        <v>693</v>
      </c>
      <c r="DY25" s="283"/>
      <c r="DZ25" s="174">
        <f>SUM(DZ26:DZ29)</f>
        <v>4</v>
      </c>
      <c r="EC25" s="282" t="s">
        <v>148</v>
      </c>
      <c r="ED25" s="283"/>
      <c r="EE25" s="174">
        <f>SUM(EE26:EE30)</f>
        <v>7</v>
      </c>
      <c r="EG25" s="140"/>
      <c r="EH25" s="282" t="s">
        <v>676</v>
      </c>
      <c r="EI25" s="283"/>
      <c r="EJ25" s="174">
        <f>SUM(EJ26:EJ28)</f>
        <v>3</v>
      </c>
      <c r="EL25" s="282" t="s">
        <v>661</v>
      </c>
      <c r="EM25" s="301"/>
      <c r="EN25" s="156">
        <f>EN26+EN27</f>
        <v>2</v>
      </c>
    </row>
    <row r="26" spans="3:145" ht="39" customHeight="1" x14ac:dyDescent="0.25">
      <c r="C26" s="281" t="s">
        <v>125</v>
      </c>
      <c r="D26" s="280"/>
      <c r="E26" s="146">
        <v>1</v>
      </c>
      <c r="F26" s="140"/>
      <c r="G26" s="281" t="s">
        <v>117</v>
      </c>
      <c r="H26" s="280"/>
      <c r="I26" s="146">
        <v>5</v>
      </c>
      <c r="J26" s="150"/>
      <c r="K26" s="281" t="s">
        <v>125</v>
      </c>
      <c r="L26" s="280"/>
      <c r="M26" s="146">
        <v>1</v>
      </c>
      <c r="O26" s="281" t="s">
        <v>82</v>
      </c>
      <c r="P26" s="280"/>
      <c r="Q26" s="146">
        <v>4</v>
      </c>
      <c r="S26" s="281" t="s">
        <v>125</v>
      </c>
      <c r="T26" s="280"/>
      <c r="U26" s="155">
        <v>2</v>
      </c>
      <c r="X26" s="281" t="s">
        <v>125</v>
      </c>
      <c r="Y26" s="280"/>
      <c r="Z26" s="146">
        <v>2</v>
      </c>
      <c r="AA26" s="140"/>
      <c r="AC26" s="281" t="s">
        <v>506</v>
      </c>
      <c r="AD26" s="280"/>
      <c r="AE26" s="146">
        <v>1</v>
      </c>
      <c r="AG26" s="281" t="s">
        <v>125</v>
      </c>
      <c r="AH26" s="280"/>
      <c r="AI26" s="146">
        <v>1</v>
      </c>
      <c r="AJ26" s="141"/>
      <c r="AK26" s="281" t="s">
        <v>506</v>
      </c>
      <c r="AL26" s="280"/>
      <c r="AM26" s="155">
        <v>1</v>
      </c>
      <c r="AO26" s="281" t="s">
        <v>672</v>
      </c>
      <c r="AP26" s="280"/>
      <c r="AQ26" s="146">
        <v>1</v>
      </c>
      <c r="AS26" s="281" t="s">
        <v>74</v>
      </c>
      <c r="AT26" s="280"/>
      <c r="AU26" s="146">
        <v>1</v>
      </c>
      <c r="BB26" s="281" t="s">
        <v>4</v>
      </c>
      <c r="BC26" s="280"/>
      <c r="BD26" s="146">
        <v>1</v>
      </c>
      <c r="BF26" s="281" t="s">
        <v>4</v>
      </c>
      <c r="BG26" s="280"/>
      <c r="BH26" s="146">
        <v>1</v>
      </c>
      <c r="BI26" s="150"/>
      <c r="BJ26" s="281" t="s">
        <v>202</v>
      </c>
      <c r="BK26" s="280"/>
      <c r="BL26" s="146">
        <v>1</v>
      </c>
      <c r="BM26" s="141"/>
      <c r="BN26" s="281" t="s">
        <v>556</v>
      </c>
      <c r="BO26" s="280"/>
      <c r="BP26" s="146">
        <v>1</v>
      </c>
      <c r="BQ26" s="140"/>
      <c r="BR26" s="285" t="s">
        <v>4</v>
      </c>
      <c r="BS26" s="285"/>
      <c r="BT26" s="179">
        <v>1</v>
      </c>
      <c r="BW26" s="281" t="s">
        <v>131</v>
      </c>
      <c r="BX26" s="280"/>
      <c r="BY26" s="146">
        <v>1</v>
      </c>
      <c r="BZ26" s="107"/>
      <c r="CA26" s="281" t="s">
        <v>12</v>
      </c>
      <c r="CB26" s="280"/>
      <c r="CC26" s="146">
        <v>1</v>
      </c>
      <c r="CE26" s="281" t="s">
        <v>48</v>
      </c>
      <c r="CF26" s="280"/>
      <c r="CG26" s="146">
        <v>1</v>
      </c>
      <c r="CI26" s="281" t="s">
        <v>606</v>
      </c>
      <c r="CJ26" s="280"/>
      <c r="CK26" s="146">
        <v>1</v>
      </c>
      <c r="CN26" s="284" t="s">
        <v>69</v>
      </c>
      <c r="CO26" s="284"/>
      <c r="CP26" s="146">
        <v>1</v>
      </c>
      <c r="CQ26" s="140"/>
      <c r="CR26" s="284" t="s">
        <v>129</v>
      </c>
      <c r="CS26" s="284"/>
      <c r="CT26" s="146">
        <v>1</v>
      </c>
      <c r="DJ26" s="281" t="s">
        <v>21</v>
      </c>
      <c r="DK26" s="280"/>
      <c r="DL26" s="146">
        <v>1</v>
      </c>
      <c r="DX26" s="281" t="s">
        <v>694</v>
      </c>
      <c r="DY26" s="280"/>
      <c r="DZ26" s="146">
        <v>1</v>
      </c>
      <c r="EA26" s="140"/>
      <c r="EC26" s="281" t="s">
        <v>64</v>
      </c>
      <c r="ED26" s="280"/>
      <c r="EE26" s="146">
        <v>1</v>
      </c>
      <c r="EH26" s="281" t="s">
        <v>673</v>
      </c>
      <c r="EI26" s="280"/>
      <c r="EJ26" s="146">
        <v>1</v>
      </c>
      <c r="EL26" s="281" t="s">
        <v>666</v>
      </c>
      <c r="EM26" s="280"/>
      <c r="EN26" s="146">
        <v>1</v>
      </c>
    </row>
    <row r="27" spans="3:145" ht="33" customHeight="1" x14ac:dyDescent="0.25">
      <c r="C27" s="281" t="s">
        <v>679</v>
      </c>
      <c r="D27" s="280"/>
      <c r="E27" s="146">
        <v>1</v>
      </c>
      <c r="F27" s="140"/>
      <c r="G27" s="281" t="s">
        <v>87</v>
      </c>
      <c r="H27" s="280"/>
      <c r="I27" s="146">
        <v>4</v>
      </c>
      <c r="K27" s="281" t="s">
        <v>98</v>
      </c>
      <c r="L27" s="280"/>
      <c r="M27" s="146">
        <v>5</v>
      </c>
      <c r="O27" s="281" t="s">
        <v>19</v>
      </c>
      <c r="P27" s="280"/>
      <c r="Q27" s="146">
        <v>1</v>
      </c>
      <c r="S27" s="281" t="s">
        <v>106</v>
      </c>
      <c r="T27" s="280"/>
      <c r="U27" s="146">
        <v>4</v>
      </c>
      <c r="X27" s="281" t="s">
        <v>604</v>
      </c>
      <c r="Y27" s="280"/>
      <c r="Z27" s="146">
        <v>1</v>
      </c>
      <c r="AA27" s="140"/>
      <c r="AC27" s="281" t="s">
        <v>113</v>
      </c>
      <c r="AD27" s="280"/>
      <c r="AE27" s="155">
        <v>1</v>
      </c>
      <c r="AG27" s="281" t="s">
        <v>508</v>
      </c>
      <c r="AH27" s="280"/>
      <c r="AI27" s="146">
        <v>1</v>
      </c>
      <c r="AJ27" s="140"/>
      <c r="AK27" s="281" t="s">
        <v>26</v>
      </c>
      <c r="AL27" s="280"/>
      <c r="AM27" s="146">
        <v>3</v>
      </c>
      <c r="AO27" s="281" t="s">
        <v>688</v>
      </c>
      <c r="AP27" s="280"/>
      <c r="AQ27" s="146">
        <v>1</v>
      </c>
      <c r="AS27" s="281" t="s">
        <v>83</v>
      </c>
      <c r="AT27" s="280"/>
      <c r="AU27" s="146">
        <v>1</v>
      </c>
      <c r="AV27" s="140"/>
      <c r="AW27" s="140"/>
      <c r="AX27" s="140"/>
      <c r="AY27" s="140"/>
      <c r="AZ27" s="140"/>
      <c r="BB27" s="281" t="s">
        <v>17</v>
      </c>
      <c r="BC27" s="280"/>
      <c r="BD27" s="146">
        <v>3</v>
      </c>
      <c r="BF27" s="281" t="s">
        <v>42</v>
      </c>
      <c r="BG27" s="280"/>
      <c r="BH27" s="146">
        <v>1</v>
      </c>
      <c r="BJ27" s="281" t="s">
        <v>121</v>
      </c>
      <c r="BK27" s="280"/>
      <c r="BL27" s="155">
        <v>5</v>
      </c>
      <c r="BM27" s="140"/>
      <c r="BN27" s="281" t="s">
        <v>105</v>
      </c>
      <c r="BO27" s="280"/>
      <c r="BP27" s="146">
        <v>1</v>
      </c>
      <c r="BQ27" s="140"/>
      <c r="BR27" s="285" t="s">
        <v>42</v>
      </c>
      <c r="BS27" s="285"/>
      <c r="BT27" s="179">
        <v>1</v>
      </c>
      <c r="BW27" s="281" t="s">
        <v>47</v>
      </c>
      <c r="BX27" s="280"/>
      <c r="BY27" s="146">
        <v>1</v>
      </c>
      <c r="CA27" s="281" t="s">
        <v>23</v>
      </c>
      <c r="CB27" s="280"/>
      <c r="CC27" s="146">
        <v>2</v>
      </c>
      <c r="CE27" s="281" t="s">
        <v>76</v>
      </c>
      <c r="CF27" s="280"/>
      <c r="CG27" s="146">
        <v>2</v>
      </c>
      <c r="CI27" s="281" t="s">
        <v>607</v>
      </c>
      <c r="CJ27" s="280"/>
      <c r="CK27" s="146">
        <v>1</v>
      </c>
      <c r="CN27" s="284" t="s">
        <v>431</v>
      </c>
      <c r="CO27" s="284"/>
      <c r="CP27" s="146">
        <v>4</v>
      </c>
      <c r="CQ27" s="140"/>
      <c r="CR27" s="284" t="s">
        <v>52</v>
      </c>
      <c r="CS27" s="284"/>
      <c r="CT27" s="146">
        <v>2</v>
      </c>
      <c r="CV27" s="140"/>
      <c r="DJ27" s="284" t="s">
        <v>40</v>
      </c>
      <c r="DK27" s="284"/>
      <c r="DL27" s="146">
        <v>1</v>
      </c>
      <c r="DX27" s="281" t="s">
        <v>24</v>
      </c>
      <c r="DY27" s="280"/>
      <c r="DZ27" s="146">
        <v>1</v>
      </c>
      <c r="EA27" s="140"/>
      <c r="EC27" s="281" t="s">
        <v>66</v>
      </c>
      <c r="ED27" s="280"/>
      <c r="EE27" s="146">
        <v>1</v>
      </c>
      <c r="EG27" s="140"/>
      <c r="EH27" s="281" t="s">
        <v>680</v>
      </c>
      <c r="EI27" s="280"/>
      <c r="EJ27" s="146">
        <v>1</v>
      </c>
      <c r="EL27" s="284" t="s">
        <v>10</v>
      </c>
      <c r="EM27" s="284"/>
      <c r="EN27" s="146">
        <v>1</v>
      </c>
    </row>
    <row r="28" spans="3:145" ht="33" customHeight="1" x14ac:dyDescent="0.25">
      <c r="C28" s="281" t="s">
        <v>93</v>
      </c>
      <c r="D28" s="280"/>
      <c r="E28" s="146">
        <v>8</v>
      </c>
      <c r="F28" s="140"/>
      <c r="G28" s="281" t="s">
        <v>86</v>
      </c>
      <c r="H28" s="280"/>
      <c r="I28" s="146">
        <v>5</v>
      </c>
      <c r="K28" s="281" t="s">
        <v>115</v>
      </c>
      <c r="L28" s="280"/>
      <c r="M28" s="146">
        <v>5</v>
      </c>
      <c r="O28" s="281" t="s">
        <v>106</v>
      </c>
      <c r="P28" s="280"/>
      <c r="Q28" s="146">
        <v>18</v>
      </c>
      <c r="X28" s="281" t="s">
        <v>111</v>
      </c>
      <c r="Y28" s="280"/>
      <c r="Z28" s="146">
        <v>3</v>
      </c>
      <c r="AA28" s="140"/>
      <c r="AC28" s="281" t="s">
        <v>507</v>
      </c>
      <c r="AD28" s="280"/>
      <c r="AE28" s="146">
        <v>5</v>
      </c>
      <c r="AG28" s="281" t="s">
        <v>507</v>
      </c>
      <c r="AH28" s="280"/>
      <c r="AI28" s="146">
        <v>4</v>
      </c>
      <c r="AJ28" s="140"/>
      <c r="AK28" s="281" t="s">
        <v>25</v>
      </c>
      <c r="AL28" s="280"/>
      <c r="AM28" s="146">
        <v>4</v>
      </c>
      <c r="AO28" s="281" t="s">
        <v>34</v>
      </c>
      <c r="AP28" s="280"/>
      <c r="AQ28" s="146">
        <v>1</v>
      </c>
      <c r="AS28" s="281" t="s">
        <v>30</v>
      </c>
      <c r="AT28" s="280"/>
      <c r="AU28" s="146">
        <v>1</v>
      </c>
      <c r="AV28" s="140"/>
      <c r="AW28" s="140"/>
      <c r="AX28" s="140"/>
      <c r="AY28" s="140"/>
      <c r="AZ28" s="140"/>
      <c r="BB28" s="145"/>
      <c r="BF28" s="281" t="s">
        <v>17</v>
      </c>
      <c r="BG28" s="280"/>
      <c r="BH28" s="146">
        <v>3</v>
      </c>
      <c r="BJ28" s="281" t="s">
        <v>102</v>
      </c>
      <c r="BK28" s="280"/>
      <c r="BL28" s="146">
        <v>1</v>
      </c>
      <c r="BM28" s="140"/>
      <c r="BN28" s="281" t="s">
        <v>16</v>
      </c>
      <c r="BO28" s="280"/>
      <c r="BP28" s="146">
        <v>2</v>
      </c>
      <c r="BQ28" s="140"/>
      <c r="BR28" s="286" t="s">
        <v>17</v>
      </c>
      <c r="BS28" s="287"/>
      <c r="BT28" s="179">
        <v>10</v>
      </c>
      <c r="BW28" s="281" t="s">
        <v>667</v>
      </c>
      <c r="BX28" s="280"/>
      <c r="BY28" s="146">
        <v>1</v>
      </c>
      <c r="CA28" s="281" t="s">
        <v>91</v>
      </c>
      <c r="CB28" s="280"/>
      <c r="CC28" s="146">
        <v>2</v>
      </c>
      <c r="CI28" s="281" t="s">
        <v>2</v>
      </c>
      <c r="CJ28" s="280"/>
      <c r="CK28" s="146">
        <v>1</v>
      </c>
      <c r="CN28" s="284" t="s">
        <v>39</v>
      </c>
      <c r="CO28" s="284"/>
      <c r="CP28" s="146">
        <v>4</v>
      </c>
      <c r="CQ28" s="140"/>
      <c r="CR28" s="284" t="s">
        <v>53</v>
      </c>
      <c r="CS28" s="284"/>
      <c r="CT28" s="146">
        <v>2</v>
      </c>
      <c r="CV28" s="140"/>
      <c r="DJ28" s="284" t="s">
        <v>119</v>
      </c>
      <c r="DK28" s="284"/>
      <c r="DL28" s="146">
        <v>2</v>
      </c>
      <c r="DX28" s="281" t="s">
        <v>7</v>
      </c>
      <c r="DY28" s="280"/>
      <c r="DZ28" s="146">
        <v>1</v>
      </c>
      <c r="EA28" s="140"/>
      <c r="EC28" s="281" t="s">
        <v>75</v>
      </c>
      <c r="ED28" s="280"/>
      <c r="EE28" s="146">
        <v>1</v>
      </c>
      <c r="EH28" s="281" t="s">
        <v>677</v>
      </c>
      <c r="EI28" s="280"/>
      <c r="EJ28" s="146">
        <v>1</v>
      </c>
    </row>
    <row r="29" spans="3:145" ht="36" customHeight="1" x14ac:dyDescent="0.25">
      <c r="C29" s="281" t="s">
        <v>108</v>
      </c>
      <c r="D29" s="280"/>
      <c r="E29" s="146">
        <v>3</v>
      </c>
      <c r="F29" s="140"/>
      <c r="O29" s="281" t="s">
        <v>101</v>
      </c>
      <c r="P29" s="280"/>
      <c r="Q29" s="146">
        <v>13</v>
      </c>
      <c r="X29" s="281" t="s">
        <v>94</v>
      </c>
      <c r="Y29" s="280"/>
      <c r="Z29" s="146">
        <v>6</v>
      </c>
      <c r="AA29" s="140"/>
      <c r="AC29" s="281" t="s">
        <v>73</v>
      </c>
      <c r="AD29" s="280"/>
      <c r="AE29" s="146">
        <v>2</v>
      </c>
      <c r="AG29" s="281" t="s">
        <v>486</v>
      </c>
      <c r="AH29" s="280"/>
      <c r="AI29" s="146">
        <v>2</v>
      </c>
      <c r="AJ29" s="140"/>
      <c r="AO29" s="281" t="s">
        <v>18</v>
      </c>
      <c r="AP29" s="280"/>
      <c r="AQ29" s="146">
        <v>1</v>
      </c>
      <c r="AS29" s="281" t="s">
        <v>109</v>
      </c>
      <c r="AT29" s="280"/>
      <c r="AU29" s="146">
        <v>4</v>
      </c>
      <c r="AV29" s="140"/>
      <c r="AW29" s="140"/>
      <c r="AX29" s="140"/>
      <c r="AY29" s="140"/>
      <c r="AZ29" s="140"/>
      <c r="BB29" s="282" t="s">
        <v>210</v>
      </c>
      <c r="BC29" s="283"/>
      <c r="BD29" s="174">
        <f>SUM(BD30:BD31)</f>
        <v>12</v>
      </c>
      <c r="BF29" s="281" t="s">
        <v>97</v>
      </c>
      <c r="BG29" s="280"/>
      <c r="BH29" s="146">
        <v>1</v>
      </c>
      <c r="BJ29" s="281" t="s">
        <v>103</v>
      </c>
      <c r="BK29" s="280"/>
      <c r="BL29" s="146">
        <v>1</v>
      </c>
      <c r="BM29" s="140"/>
      <c r="BN29" s="281" t="s">
        <v>586</v>
      </c>
      <c r="BO29" s="280"/>
      <c r="BP29" s="146">
        <v>1</v>
      </c>
      <c r="BQ29" s="140"/>
      <c r="BR29" s="286" t="s">
        <v>120</v>
      </c>
      <c r="BS29" s="287"/>
      <c r="BT29" s="179">
        <v>2</v>
      </c>
      <c r="BW29" s="281" t="s">
        <v>668</v>
      </c>
      <c r="BX29" s="280"/>
      <c r="BY29" s="146">
        <v>1</v>
      </c>
      <c r="BZ29" s="107"/>
      <c r="CA29" s="281" t="s">
        <v>1</v>
      </c>
      <c r="CB29" s="280"/>
      <c r="CC29" s="146">
        <v>1</v>
      </c>
      <c r="CI29" s="281" t="s">
        <v>77</v>
      </c>
      <c r="CJ29" s="280"/>
      <c r="CK29" s="146">
        <v>3</v>
      </c>
      <c r="CN29" s="284" t="s">
        <v>89</v>
      </c>
      <c r="CO29" s="284"/>
      <c r="CP29" s="146">
        <v>2</v>
      </c>
      <c r="CQ29" s="140"/>
      <c r="CR29" s="284" t="s">
        <v>670</v>
      </c>
      <c r="CS29" s="284"/>
      <c r="CT29" s="146">
        <v>4</v>
      </c>
      <c r="CV29" s="140"/>
      <c r="DX29" s="281" t="s">
        <v>3</v>
      </c>
      <c r="DY29" s="280"/>
      <c r="DZ29" s="146">
        <v>1</v>
      </c>
      <c r="EA29" s="140"/>
      <c r="EC29" s="281" t="s">
        <v>84</v>
      </c>
      <c r="ED29" s="280"/>
      <c r="EE29" s="146">
        <v>2</v>
      </c>
      <c r="EG29" s="140"/>
      <c r="EH29" s="140"/>
      <c r="EI29" s="140"/>
      <c r="EJ29" s="140"/>
    </row>
    <row r="30" spans="3:145" ht="33" customHeight="1" x14ac:dyDescent="0.25">
      <c r="O30" s="281" t="s">
        <v>122</v>
      </c>
      <c r="P30" s="280"/>
      <c r="Q30" s="146">
        <v>5</v>
      </c>
      <c r="X30" s="281" t="s">
        <v>116</v>
      </c>
      <c r="Y30" s="280"/>
      <c r="Z30" s="146">
        <v>10</v>
      </c>
      <c r="AA30" s="140"/>
      <c r="AC30" s="281" t="s">
        <v>82</v>
      </c>
      <c r="AD30" s="280"/>
      <c r="AE30" s="146">
        <v>4</v>
      </c>
      <c r="AJ30" s="140"/>
      <c r="AO30" s="173"/>
      <c r="AP30" s="140"/>
      <c r="AQ30" s="140"/>
      <c r="AS30" s="281" t="s">
        <v>110</v>
      </c>
      <c r="AT30" s="280"/>
      <c r="AU30" s="146">
        <v>1</v>
      </c>
      <c r="AV30" s="140"/>
      <c r="AW30" s="140"/>
      <c r="AX30" s="140"/>
      <c r="AY30" s="140"/>
      <c r="AZ30" s="140"/>
      <c r="BB30" s="281" t="s">
        <v>19</v>
      </c>
      <c r="BC30" s="280"/>
      <c r="BD30" s="155">
        <v>7</v>
      </c>
      <c r="BJ30" s="281" t="s">
        <v>114</v>
      </c>
      <c r="BK30" s="280"/>
      <c r="BL30" s="146">
        <v>1</v>
      </c>
      <c r="BM30" s="140"/>
      <c r="BN30" s="281" t="s">
        <v>31</v>
      </c>
      <c r="BO30" s="280"/>
      <c r="BP30" s="146">
        <v>1</v>
      </c>
      <c r="BQ30" s="140"/>
      <c r="BZ30" s="107"/>
      <c r="CA30" s="281" t="s">
        <v>130</v>
      </c>
      <c r="CB30" s="280"/>
      <c r="CC30" s="146">
        <v>1</v>
      </c>
      <c r="CK30" s="140"/>
      <c r="CN30" s="284" t="s">
        <v>430</v>
      </c>
      <c r="CO30" s="284"/>
      <c r="CP30" s="146">
        <v>5</v>
      </c>
      <c r="CQ30" s="140"/>
      <c r="EC30" s="281" t="s">
        <v>112</v>
      </c>
      <c r="ED30" s="280"/>
      <c r="EE30" s="146">
        <v>2</v>
      </c>
    </row>
    <row r="31" spans="3:145" ht="33" customHeight="1" x14ac:dyDescent="0.25">
      <c r="O31" s="281" t="s">
        <v>99</v>
      </c>
      <c r="P31" s="280"/>
      <c r="Q31" s="146">
        <v>5</v>
      </c>
      <c r="X31" s="281" t="s">
        <v>118</v>
      </c>
      <c r="Y31" s="280"/>
      <c r="Z31" s="146">
        <v>3</v>
      </c>
      <c r="AA31" s="140"/>
      <c r="AC31" s="281" t="s">
        <v>384</v>
      </c>
      <c r="AD31" s="280"/>
      <c r="AE31" s="146">
        <v>7</v>
      </c>
      <c r="AJ31" s="140"/>
      <c r="AO31" s="282" t="s">
        <v>189</v>
      </c>
      <c r="AP31" s="283"/>
      <c r="AQ31" s="156">
        <f>SUM(AQ32:AQ34)</f>
        <v>3</v>
      </c>
      <c r="AS31" s="281" t="s">
        <v>116</v>
      </c>
      <c r="AT31" s="280"/>
      <c r="AU31" s="146">
        <v>1</v>
      </c>
      <c r="AV31" s="140"/>
      <c r="AW31" s="140"/>
      <c r="AX31" s="140"/>
      <c r="AY31" s="140"/>
      <c r="AZ31" s="140"/>
      <c r="BB31" s="281" t="s">
        <v>104</v>
      </c>
      <c r="BC31" s="280"/>
      <c r="BD31" s="146">
        <v>5</v>
      </c>
      <c r="BJ31" s="281" t="s">
        <v>682</v>
      </c>
      <c r="BK31" s="280"/>
      <c r="BL31" s="146">
        <v>1</v>
      </c>
      <c r="CA31" s="281" t="s">
        <v>67</v>
      </c>
      <c r="CB31" s="280"/>
      <c r="CC31" s="146">
        <v>1</v>
      </c>
      <c r="CK31" s="140"/>
      <c r="CN31" s="284" t="s">
        <v>88</v>
      </c>
      <c r="CO31" s="284"/>
      <c r="CP31" s="146">
        <v>2</v>
      </c>
      <c r="CQ31" s="140"/>
    </row>
    <row r="32" spans="3:145" ht="33" customHeight="1" x14ac:dyDescent="0.25">
      <c r="O32" s="140"/>
      <c r="P32" s="140"/>
      <c r="Q32" s="140"/>
      <c r="X32" s="281" t="s">
        <v>95</v>
      </c>
      <c r="Y32" s="280"/>
      <c r="Z32" s="146">
        <v>2</v>
      </c>
      <c r="AA32" s="140"/>
      <c r="AC32" s="281" t="s">
        <v>116</v>
      </c>
      <c r="AD32" s="280"/>
      <c r="AE32" s="146">
        <v>7</v>
      </c>
      <c r="AJ32" s="140"/>
      <c r="AO32" s="281" t="s">
        <v>51</v>
      </c>
      <c r="AP32" s="280"/>
      <c r="AQ32" s="146">
        <v>1</v>
      </c>
      <c r="AS32" s="281" t="s">
        <v>123</v>
      </c>
      <c r="AT32" s="280"/>
      <c r="AU32" s="146">
        <v>1</v>
      </c>
      <c r="AV32" s="140"/>
      <c r="AW32" s="140"/>
      <c r="AX32" s="140"/>
      <c r="AY32" s="140"/>
      <c r="AZ32" s="140"/>
      <c r="BB32" s="140"/>
      <c r="BC32" s="140"/>
      <c r="BD32" s="140"/>
      <c r="CA32" s="281" t="s">
        <v>0</v>
      </c>
      <c r="CB32" s="280"/>
      <c r="CC32" s="146">
        <v>1</v>
      </c>
      <c r="CK32" s="140"/>
    </row>
    <row r="33" spans="14:118" ht="33" customHeight="1" x14ac:dyDescent="0.25">
      <c r="N33" s="140"/>
      <c r="R33" s="140"/>
      <c r="S33" s="140"/>
      <c r="T33" s="140"/>
      <c r="U33" s="140"/>
      <c r="V33" s="140"/>
      <c r="W33" s="140"/>
      <c r="AB33" s="140"/>
      <c r="AC33" s="281" t="s">
        <v>25</v>
      </c>
      <c r="AD33" s="280"/>
      <c r="AE33" s="146">
        <v>1</v>
      </c>
      <c r="AO33" s="281" t="s">
        <v>15</v>
      </c>
      <c r="AP33" s="280"/>
      <c r="AQ33" s="146">
        <v>1</v>
      </c>
      <c r="BB33" s="140"/>
      <c r="BC33" s="140"/>
      <c r="BD33" s="140"/>
      <c r="CA33" s="281" t="s">
        <v>92</v>
      </c>
      <c r="CB33" s="280"/>
      <c r="CC33" s="146">
        <v>1</v>
      </c>
      <c r="CK33" s="140"/>
    </row>
    <row r="34" spans="14:118" ht="33" customHeight="1" x14ac:dyDescent="0.25">
      <c r="AO34" s="281" t="s">
        <v>120</v>
      </c>
      <c r="AP34" s="280"/>
      <c r="AQ34" s="146">
        <v>1</v>
      </c>
      <c r="BA34" s="140"/>
      <c r="BB34" s="140"/>
      <c r="BC34" s="140"/>
      <c r="BD34" s="140"/>
      <c r="CA34" s="281" t="s">
        <v>36</v>
      </c>
      <c r="CB34" s="280"/>
      <c r="CC34" s="146">
        <v>1</v>
      </c>
      <c r="CK34" s="140"/>
    </row>
    <row r="35" spans="14:118" ht="33" customHeight="1" x14ac:dyDescent="0.25">
      <c r="BA35" s="140"/>
      <c r="BB35" s="140"/>
      <c r="BC35" s="140"/>
      <c r="BD35" s="140"/>
      <c r="CA35" s="281" t="s">
        <v>681</v>
      </c>
      <c r="CB35" s="280"/>
      <c r="CC35" s="146">
        <v>1</v>
      </c>
      <c r="CK35" s="140"/>
    </row>
    <row r="36" spans="14:118" ht="33" customHeight="1" x14ac:dyDescent="0.25">
      <c r="BA36" s="140"/>
      <c r="BB36" s="140"/>
      <c r="BC36" s="140"/>
      <c r="BD36" s="140"/>
      <c r="CA36" s="281" t="s">
        <v>675</v>
      </c>
      <c r="CB36" s="280"/>
      <c r="CC36" s="146">
        <v>1</v>
      </c>
      <c r="CK36" s="140"/>
    </row>
    <row r="37" spans="14:118" ht="33" customHeight="1" x14ac:dyDescent="0.25">
      <c r="BA37" s="140"/>
      <c r="BB37" s="140"/>
      <c r="BC37" s="140"/>
      <c r="BD37" s="140"/>
      <c r="CA37" s="281" t="s">
        <v>686</v>
      </c>
      <c r="CB37" s="280"/>
      <c r="CC37" s="146">
        <v>1</v>
      </c>
      <c r="CK37" s="140"/>
    </row>
    <row r="38" spans="14:118" ht="33" customHeight="1" x14ac:dyDescent="0.25">
      <c r="BA38" s="140"/>
      <c r="BB38" s="140"/>
      <c r="BC38" s="140"/>
      <c r="BD38" s="140"/>
      <c r="CK38" s="140"/>
    </row>
    <row r="39" spans="14:118" ht="33" customHeight="1" x14ac:dyDescent="0.25">
      <c r="CK39" s="140"/>
    </row>
    <row r="40" spans="14:118" ht="33" customHeight="1" x14ac:dyDescent="0.25">
      <c r="CK40" s="140"/>
    </row>
    <row r="41" spans="14:118" ht="33" customHeight="1" x14ac:dyDescent="0.25">
      <c r="CK41" s="140"/>
      <c r="DM41" s="178"/>
      <c r="DN41" s="113"/>
    </row>
    <row r="42" spans="14:118" ht="33" customHeight="1" x14ac:dyDescent="0.25">
      <c r="CK42" s="140"/>
      <c r="DN42" s="140"/>
    </row>
    <row r="43" spans="14:118" ht="23.25" customHeight="1" x14ac:dyDescent="0.25">
      <c r="CK43" s="140"/>
      <c r="DN43" s="140"/>
    </row>
    <row r="44" spans="14:118" ht="27.75" customHeight="1" x14ac:dyDescent="0.25">
      <c r="CK44" s="140"/>
      <c r="DN44" s="140"/>
    </row>
    <row r="45" spans="14:118" ht="27.75" customHeight="1" x14ac:dyDescent="0.25">
      <c r="CK45" s="140"/>
      <c r="DN45" s="140"/>
    </row>
    <row r="46" spans="14:118" ht="27.75" customHeight="1" x14ac:dyDescent="0.25">
      <c r="CK46" s="140"/>
      <c r="DN46" s="140"/>
    </row>
    <row r="47" spans="14:118" ht="45.75" customHeight="1" x14ac:dyDescent="0.25">
      <c r="CK47" s="140"/>
    </row>
    <row r="48" spans="14:118" ht="27.75" customHeight="1" x14ac:dyDescent="0.25">
      <c r="CK48" s="140"/>
    </row>
    <row r="49" spans="89:89" x14ac:dyDescent="0.25">
      <c r="CK49" s="140"/>
    </row>
  </sheetData>
  <mergeCells count="218">
    <mergeCell ref="C29:D29"/>
    <mergeCell ref="AK22:AL22"/>
    <mergeCell ref="AO22:AP22"/>
    <mergeCell ref="EH25:EI25"/>
    <mergeCell ref="EH26:EI26"/>
    <mergeCell ref="EH27:EI27"/>
    <mergeCell ref="EH28:EI28"/>
    <mergeCell ref="EC27:ED27"/>
    <mergeCell ref="CX22:CY22"/>
    <mergeCell ref="CR25:CS25"/>
    <mergeCell ref="BW28:BX28"/>
    <mergeCell ref="O26:P26"/>
    <mergeCell ref="O27:P27"/>
    <mergeCell ref="C28:D28"/>
    <mergeCell ref="C26:D26"/>
    <mergeCell ref="C25:D25"/>
    <mergeCell ref="BB26:BC26"/>
    <mergeCell ref="AG28:AH28"/>
    <mergeCell ref="BN29:BO29"/>
    <mergeCell ref="CA29:CB29"/>
    <mergeCell ref="CN28:CO28"/>
    <mergeCell ref="AC28:AD28"/>
    <mergeCell ref="BF28:BG28"/>
    <mergeCell ref="EC28:ED28"/>
    <mergeCell ref="EL25:EM25"/>
    <mergeCell ref="EL26:EM26"/>
    <mergeCell ref="EL27:EM27"/>
    <mergeCell ref="DJ28:DK28"/>
    <mergeCell ref="DJ27:DK27"/>
    <mergeCell ref="BW27:BX27"/>
    <mergeCell ref="BF25:BG25"/>
    <mergeCell ref="CA27:CB27"/>
    <mergeCell ref="BW25:BX25"/>
    <mergeCell ref="CA25:CB25"/>
    <mergeCell ref="CE25:CF25"/>
    <mergeCell ref="BJ25:BK25"/>
    <mergeCell ref="BF26:BG26"/>
    <mergeCell ref="CA26:CB26"/>
    <mergeCell ref="DJ26:DK26"/>
    <mergeCell ref="DX26:DY26"/>
    <mergeCell ref="DX27:DY27"/>
    <mergeCell ref="CN27:CO27"/>
    <mergeCell ref="CR26:CS26"/>
    <mergeCell ref="BW26:BX26"/>
    <mergeCell ref="CE26:CF26"/>
    <mergeCell ref="CI26:CJ26"/>
    <mergeCell ref="BJ26:BK26"/>
    <mergeCell ref="BN26:BO26"/>
    <mergeCell ref="G22:H22"/>
    <mergeCell ref="X22:Y22"/>
    <mergeCell ref="BN25:BO25"/>
    <mergeCell ref="BR25:BS25"/>
    <mergeCell ref="BF22:BG22"/>
    <mergeCell ref="BN22:BO22"/>
    <mergeCell ref="BR22:BS22"/>
    <mergeCell ref="AS22:AT22"/>
    <mergeCell ref="AC22:AD22"/>
    <mergeCell ref="X25:Y25"/>
    <mergeCell ref="K25:L25"/>
    <mergeCell ref="G25:H25"/>
    <mergeCell ref="O25:P25"/>
    <mergeCell ref="S25:T25"/>
    <mergeCell ref="AO25:AP25"/>
    <mergeCell ref="AS25:AT25"/>
    <mergeCell ref="BB25:BC25"/>
    <mergeCell ref="AG25:AH25"/>
    <mergeCell ref="AS20:AT20"/>
    <mergeCell ref="K20:L20"/>
    <mergeCell ref="AG20:AH20"/>
    <mergeCell ref="CR20:CS20"/>
    <mergeCell ref="CA20:CB20"/>
    <mergeCell ref="CA22:CB22"/>
    <mergeCell ref="AK26:AL26"/>
    <mergeCell ref="AK27:AL27"/>
    <mergeCell ref="AK28:AL28"/>
    <mergeCell ref="AK25:AL25"/>
    <mergeCell ref="CN22:CO22"/>
    <mergeCell ref="CR28:CS28"/>
    <mergeCell ref="CI28:CJ28"/>
    <mergeCell ref="BR28:BS28"/>
    <mergeCell ref="CA28:CB28"/>
    <mergeCell ref="CR27:CS27"/>
    <mergeCell ref="CN26:CO26"/>
    <mergeCell ref="CE27:CF27"/>
    <mergeCell ref="AX20:AY20"/>
    <mergeCell ref="BJ28:BK28"/>
    <mergeCell ref="BN28:BO28"/>
    <mergeCell ref="G20:H20"/>
    <mergeCell ref="M16:M17"/>
    <mergeCell ref="O20:P20"/>
    <mergeCell ref="BJ16:BK17"/>
    <mergeCell ref="EL22:EM22"/>
    <mergeCell ref="K16:L17"/>
    <mergeCell ref="DL16:DL17"/>
    <mergeCell ref="DR16:DS17"/>
    <mergeCell ref="CA16:CB17"/>
    <mergeCell ref="BB22:BC22"/>
    <mergeCell ref="AX22:AY22"/>
    <mergeCell ref="BW22:BX22"/>
    <mergeCell ref="DB16:DC17"/>
    <mergeCell ref="EL20:EM20"/>
    <mergeCell ref="CR22:CS22"/>
    <mergeCell ref="DB20:DC20"/>
    <mergeCell ref="DB22:DC22"/>
    <mergeCell ref="DR22:DS22"/>
    <mergeCell ref="DR20:DS20"/>
    <mergeCell ref="CX20:CY20"/>
    <mergeCell ref="DG20:DH20"/>
    <mergeCell ref="AC20:AD20"/>
    <mergeCell ref="K22:L22"/>
    <mergeCell ref="DM20:DN20"/>
    <mergeCell ref="G26:H26"/>
    <mergeCell ref="K26:L26"/>
    <mergeCell ref="G28:H28"/>
    <mergeCell ref="AG26:AH26"/>
    <mergeCell ref="C6:EO6"/>
    <mergeCell ref="C8:EO8"/>
    <mergeCell ref="C11:EO11"/>
    <mergeCell ref="AK16:AL17"/>
    <mergeCell ref="AM16:AM17"/>
    <mergeCell ref="BB20:BC20"/>
    <mergeCell ref="AO20:AP20"/>
    <mergeCell ref="DT16:DT17"/>
    <mergeCell ref="EL16:EM17"/>
    <mergeCell ref="EH20:EI20"/>
    <mergeCell ref="EN16:EN17"/>
    <mergeCell ref="BF20:BG20"/>
    <mergeCell ref="BL16:BL17"/>
    <mergeCell ref="DD16:DD17"/>
    <mergeCell ref="DJ16:DK17"/>
    <mergeCell ref="BN20:BO20"/>
    <mergeCell ref="BR20:BS20"/>
    <mergeCell ref="CC16:CC17"/>
    <mergeCell ref="CR16:CS17"/>
    <mergeCell ref="CT16:CT17"/>
    <mergeCell ref="K27:L27"/>
    <mergeCell ref="AG27:AH27"/>
    <mergeCell ref="AC27:AD27"/>
    <mergeCell ref="X26:Y26"/>
    <mergeCell ref="X27:Y27"/>
    <mergeCell ref="X28:Y28"/>
    <mergeCell ref="BF29:BG29"/>
    <mergeCell ref="BN27:BO27"/>
    <mergeCell ref="AO28:AP28"/>
    <mergeCell ref="BB27:BC27"/>
    <mergeCell ref="BJ27:BK27"/>
    <mergeCell ref="AO29:AP29"/>
    <mergeCell ref="AC25:AD25"/>
    <mergeCell ref="O30:P30"/>
    <mergeCell ref="X30:Y30"/>
    <mergeCell ref="AC29:AD29"/>
    <mergeCell ref="S26:T26"/>
    <mergeCell ref="S27:T27"/>
    <mergeCell ref="BR26:BS26"/>
    <mergeCell ref="BF27:BG27"/>
    <mergeCell ref="AS26:AT26"/>
    <mergeCell ref="AO26:AP26"/>
    <mergeCell ref="AC26:AD26"/>
    <mergeCell ref="BR27:BS27"/>
    <mergeCell ref="BR29:BS29"/>
    <mergeCell ref="AC33:AD33"/>
    <mergeCell ref="BJ29:BK29"/>
    <mergeCell ref="AC31:AD31"/>
    <mergeCell ref="C27:D27"/>
    <mergeCell ref="X31:Y31"/>
    <mergeCell ref="X32:Y32"/>
    <mergeCell ref="BB30:BC30"/>
    <mergeCell ref="AC30:AD30"/>
    <mergeCell ref="X29:Y29"/>
    <mergeCell ref="O31:P31"/>
    <mergeCell ref="O28:P28"/>
    <mergeCell ref="O29:P29"/>
    <mergeCell ref="BB29:BC29"/>
    <mergeCell ref="AS27:AT27"/>
    <mergeCell ref="AS28:AT28"/>
    <mergeCell ref="AS29:AT29"/>
    <mergeCell ref="AS30:AT30"/>
    <mergeCell ref="AO27:AP27"/>
    <mergeCell ref="AO31:AP31"/>
    <mergeCell ref="AC32:AD32"/>
    <mergeCell ref="AO32:AP32"/>
    <mergeCell ref="AG29:AH29"/>
    <mergeCell ref="K28:L28"/>
    <mergeCell ref="G27:H27"/>
    <mergeCell ref="AO34:AP34"/>
    <mergeCell ref="BJ30:BK30"/>
    <mergeCell ref="AO33:AP33"/>
    <mergeCell ref="EC30:ED30"/>
    <mergeCell ref="CR29:CS29"/>
    <mergeCell ref="CN30:CO30"/>
    <mergeCell ref="CA31:CB31"/>
    <mergeCell ref="CA32:CB32"/>
    <mergeCell ref="DX28:DY28"/>
    <mergeCell ref="DX29:DY29"/>
    <mergeCell ref="CN31:CO31"/>
    <mergeCell ref="AS31:AT31"/>
    <mergeCell ref="AS32:AT32"/>
    <mergeCell ref="BB31:BC31"/>
    <mergeCell ref="BJ31:BK31"/>
    <mergeCell ref="BN30:BO30"/>
    <mergeCell ref="CA34:CB34"/>
    <mergeCell ref="CA30:CB30"/>
    <mergeCell ref="CI29:CJ29"/>
    <mergeCell ref="CN29:CO29"/>
    <mergeCell ref="BW29:BX29"/>
    <mergeCell ref="DR25:DS25"/>
    <mergeCell ref="CA37:CB37"/>
    <mergeCell ref="CA33:CB33"/>
    <mergeCell ref="DJ25:DK25"/>
    <mergeCell ref="EC25:ED25"/>
    <mergeCell ref="DX25:DY25"/>
    <mergeCell ref="CN25:CO25"/>
    <mergeCell ref="CI25:CJ25"/>
    <mergeCell ref="CA36:CB36"/>
    <mergeCell ref="EC29:ED29"/>
    <mergeCell ref="EC26:ED26"/>
    <mergeCell ref="CA35:CB35"/>
    <mergeCell ref="CI27:CJ27"/>
  </mergeCells>
  <pageMargins left="0.2" right="0.22" top="0.74803149606299213" bottom="0.74803149606299213" header="0.31496062992125984" footer="0.31496062992125984"/>
  <pageSetup paperSize="8" scale="69" orientation="landscape" r:id="rId1"/>
  <colBreaks count="2" manualBreakCount="2">
    <brk id="53" max="39" man="1"/>
    <brk id="100" max="3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239AD-D832-47DF-8C33-5CAF769956E4}">
  <sheetPr>
    <pageSetUpPr fitToPage="1"/>
  </sheetPr>
  <dimension ref="A1:BS48"/>
  <sheetViews>
    <sheetView tabSelected="1" zoomScale="50" zoomScaleNormal="50" workbookViewId="0">
      <selection activeCell="BB56" sqref="BB56"/>
    </sheetView>
  </sheetViews>
  <sheetFormatPr defaultRowHeight="13.2" x14ac:dyDescent="0.25"/>
  <cols>
    <col min="1" max="1" width="1.5546875" customWidth="1"/>
    <col min="2" max="2" width="20.5546875" customWidth="1"/>
    <col min="3" max="3" width="3.109375" customWidth="1"/>
    <col min="4" max="5" width="1.44140625" customWidth="1"/>
    <col min="6" max="6" width="19" customWidth="1"/>
    <col min="7" max="7" width="3.21875" customWidth="1"/>
    <col min="8" max="8" width="1.6640625" customWidth="1"/>
    <col min="9" max="9" width="16.6640625" customWidth="1"/>
    <col min="10" max="10" width="4" customWidth="1"/>
    <col min="11" max="11" width="1.44140625" customWidth="1"/>
    <col min="12" max="12" width="1.5546875" customWidth="1"/>
    <col min="13" max="13" width="20.21875" customWidth="1"/>
    <col min="14" max="14" width="4.33203125" customWidth="1"/>
    <col min="15" max="16" width="2" customWidth="1"/>
    <col min="17" max="17" width="17.6640625" customWidth="1"/>
    <col min="18" max="18" width="3.77734375" customWidth="1"/>
    <col min="19" max="19" width="2.109375" customWidth="1"/>
    <col min="20" max="20" width="2" customWidth="1"/>
    <col min="21" max="21" width="17.6640625" customWidth="1"/>
    <col min="22" max="22" width="2.88671875" customWidth="1"/>
    <col min="23" max="23" width="1.77734375" customWidth="1"/>
    <col min="24" max="24" width="2.109375" customWidth="1"/>
    <col min="25" max="25" width="17.6640625" customWidth="1"/>
    <col min="26" max="26" width="3.88671875" customWidth="1"/>
    <col min="27" max="27" width="2.21875" customWidth="1"/>
    <col min="28" max="28" width="2.44140625" customWidth="1"/>
    <col min="29" max="29" width="17.6640625" customWidth="1"/>
    <col min="30" max="30" width="4.33203125" customWidth="1"/>
    <col min="31" max="31" width="1.6640625" customWidth="1"/>
    <col min="32" max="32" width="2.109375" customWidth="1"/>
    <col min="33" max="33" width="19" customWidth="1"/>
    <col min="34" max="34" width="2.88671875" customWidth="1"/>
    <col min="35" max="35" width="2.109375" customWidth="1"/>
    <col min="36" max="36" width="2" customWidth="1"/>
    <col min="37" max="37" width="25.33203125" customWidth="1"/>
    <col min="38" max="38" width="5" customWidth="1"/>
    <col min="39" max="39" width="2.109375" customWidth="1"/>
    <col min="40" max="40" width="2.33203125" customWidth="1"/>
    <col min="41" max="41" width="18.44140625" customWidth="1"/>
    <col min="42" max="42" width="4" customWidth="1"/>
    <col min="43" max="43" width="1.88671875" customWidth="1"/>
    <col min="44" max="44" width="2" customWidth="1"/>
    <col min="45" max="45" width="19.33203125" customWidth="1"/>
    <col min="46" max="46" width="4" customWidth="1"/>
    <col min="47" max="47" width="1.88671875" customWidth="1"/>
    <col min="48" max="48" width="2.21875" customWidth="1"/>
    <col min="49" max="49" width="22.21875" customWidth="1"/>
    <col min="50" max="50" width="5.21875" customWidth="1"/>
    <col min="51" max="51" width="2.33203125" customWidth="1"/>
    <col min="52" max="52" width="2.44140625" customWidth="1"/>
    <col min="53" max="53" width="21.44140625" customWidth="1"/>
    <col min="54" max="54" width="5.6640625" customWidth="1"/>
    <col min="55" max="55" width="2.21875" customWidth="1"/>
    <col min="56" max="56" width="2" customWidth="1"/>
    <col min="57" max="57" width="21.88671875" customWidth="1"/>
    <col min="58" max="58" width="5.21875" customWidth="1"/>
    <col min="59" max="59" width="2.109375" customWidth="1"/>
    <col min="60" max="60" width="2.21875" customWidth="1"/>
    <col min="61" max="61" width="17.33203125" customWidth="1"/>
    <col min="62" max="62" width="6.109375" customWidth="1"/>
    <col min="63" max="63" width="1.6640625" customWidth="1"/>
    <col min="64" max="64" width="1.88671875" customWidth="1"/>
    <col min="65" max="65" width="21.88671875" customWidth="1"/>
    <col min="66" max="66" width="5.6640625" customWidth="1"/>
    <col min="67" max="69" width="2.88671875" customWidth="1"/>
    <col min="70" max="70" width="22.21875" customWidth="1"/>
    <col min="71" max="71" width="4.88671875" customWidth="1"/>
  </cols>
  <sheetData>
    <row r="1" spans="1:69" ht="24.6" x14ac:dyDescent="0.4">
      <c r="AP1" s="221"/>
    </row>
    <row r="2" spans="1:69" ht="24.6" x14ac:dyDescent="0.4">
      <c r="AP2" s="221"/>
      <c r="AQ2" s="220"/>
      <c r="AR2" s="220"/>
      <c r="AS2" s="220"/>
    </row>
    <row r="3" spans="1:69" ht="24.6" x14ac:dyDescent="0.4">
      <c r="AP3" s="221"/>
      <c r="AQ3" s="220"/>
      <c r="AR3" s="220"/>
      <c r="AS3" s="220"/>
    </row>
    <row r="6" spans="1:69" ht="22.8" x14ac:dyDescent="0.25">
      <c r="I6" s="304" t="s">
        <v>656</v>
      </c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6"/>
      <c r="AT6" s="193"/>
      <c r="AU6" s="193"/>
    </row>
    <row r="7" spans="1:69" x14ac:dyDescent="0.25">
      <c r="I7" s="100"/>
      <c r="J7" s="100"/>
      <c r="K7" s="100"/>
      <c r="L7" s="100"/>
      <c r="M7" s="100"/>
      <c r="N7" s="100"/>
      <c r="O7" s="189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1"/>
      <c r="AR7" s="100"/>
      <c r="AS7" s="100"/>
      <c r="AT7" s="100"/>
      <c r="AU7" s="100"/>
    </row>
    <row r="8" spans="1:69" ht="22.8" x14ac:dyDescent="0.25">
      <c r="I8" s="309" t="s">
        <v>657</v>
      </c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1"/>
      <c r="Z8" s="193"/>
      <c r="AA8" s="100"/>
      <c r="AB8" s="100"/>
      <c r="AC8" s="307" t="s">
        <v>658</v>
      </c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193"/>
      <c r="AU8" s="193"/>
    </row>
    <row r="9" spans="1:69" x14ac:dyDescent="0.25">
      <c r="I9" s="100"/>
      <c r="J9" s="100"/>
      <c r="K9" s="100"/>
      <c r="L9" s="100"/>
      <c r="M9" s="100"/>
      <c r="N9" s="100"/>
      <c r="O9" s="195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</row>
    <row r="10" spans="1:69" ht="12.75" customHeight="1" x14ac:dyDescent="0.25">
      <c r="I10" s="308" t="s">
        <v>37</v>
      </c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196"/>
      <c r="AU10" s="197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</row>
    <row r="11" spans="1:69" ht="12.75" customHeight="1" x14ac:dyDescent="0.25"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194"/>
      <c r="AU11" s="194"/>
      <c r="BK11" s="111"/>
    </row>
    <row r="12" spans="1:69" ht="13.8" thickBot="1" x14ac:dyDescent="0.3"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199"/>
      <c r="AA12" s="214"/>
      <c r="AB12" s="215"/>
      <c r="AC12" s="206"/>
      <c r="AD12" s="206"/>
      <c r="AE12" s="206"/>
      <c r="AF12" s="206"/>
      <c r="AG12" s="206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213"/>
      <c r="BL12" s="199"/>
      <c r="BM12" s="199"/>
      <c r="BN12" s="199"/>
      <c r="BO12" s="199"/>
      <c r="BP12" s="199"/>
      <c r="BQ12" s="199"/>
    </row>
    <row r="13" spans="1:69" x14ac:dyDescent="0.25">
      <c r="A13" s="201"/>
      <c r="BK13" s="107"/>
      <c r="BQ13" s="201"/>
    </row>
    <row r="14" spans="1:69" ht="42" customHeight="1" x14ac:dyDescent="0.3">
      <c r="A14" s="222"/>
      <c r="B14" s="219"/>
      <c r="C14" s="219"/>
      <c r="D14" s="219"/>
      <c r="E14" s="219"/>
      <c r="F14" s="219"/>
      <c r="G14" s="219"/>
      <c r="H14" s="223"/>
      <c r="I14" s="316" t="s">
        <v>717</v>
      </c>
      <c r="J14" s="317"/>
      <c r="K14" s="249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1"/>
      <c r="AC14" s="316" t="s">
        <v>722</v>
      </c>
      <c r="AD14" s="317"/>
      <c r="AE14" s="252"/>
      <c r="AF14" s="250"/>
      <c r="AG14" s="250"/>
      <c r="AH14" s="250"/>
      <c r="AI14" s="250"/>
      <c r="AJ14" s="250"/>
      <c r="AK14" s="316" t="s">
        <v>723</v>
      </c>
      <c r="AL14" s="317"/>
      <c r="AM14" s="252"/>
      <c r="AN14" s="252"/>
      <c r="AO14" s="252"/>
      <c r="AP14" s="250"/>
      <c r="AQ14" s="252"/>
      <c r="AR14" s="250"/>
      <c r="AS14" s="316" t="s">
        <v>726</v>
      </c>
      <c r="AT14" s="317"/>
      <c r="AU14" s="252"/>
      <c r="AV14" s="250"/>
      <c r="AW14" s="316" t="s">
        <v>727</v>
      </c>
      <c r="AX14" s="317"/>
      <c r="AY14" s="250"/>
      <c r="AZ14" s="250"/>
      <c r="BA14" s="316" t="s">
        <v>728</v>
      </c>
      <c r="BB14" s="317"/>
      <c r="BC14" s="250"/>
      <c r="BD14" s="250"/>
      <c r="BE14" s="316" t="s">
        <v>731</v>
      </c>
      <c r="BF14" s="317"/>
      <c r="BG14" s="250"/>
      <c r="BH14" s="250"/>
      <c r="BI14" s="316" t="s">
        <v>729</v>
      </c>
      <c r="BJ14" s="317"/>
      <c r="BK14" s="253"/>
      <c r="BL14" s="9"/>
      <c r="BM14" s="324" t="s">
        <v>434</v>
      </c>
      <c r="BN14" s="325"/>
      <c r="BP14" s="198"/>
      <c r="BQ14" s="200"/>
    </row>
    <row r="15" spans="1:69" ht="21" customHeight="1" x14ac:dyDescent="0.3">
      <c r="A15" s="222"/>
      <c r="B15" s="219"/>
      <c r="C15" s="219"/>
      <c r="D15" s="219"/>
      <c r="E15" s="219"/>
      <c r="F15" s="219"/>
      <c r="G15" s="226"/>
      <c r="H15" s="227"/>
      <c r="I15" s="318"/>
      <c r="J15" s="319"/>
      <c r="K15" s="254"/>
      <c r="L15" s="255"/>
      <c r="M15" s="256"/>
      <c r="N15" s="257"/>
      <c r="O15" s="255"/>
      <c r="P15" s="255"/>
      <c r="Q15" s="255"/>
      <c r="R15" s="255"/>
      <c r="S15" s="255"/>
      <c r="T15" s="255"/>
      <c r="U15" s="256"/>
      <c r="V15" s="250"/>
      <c r="W15" s="250"/>
      <c r="X15" s="250"/>
      <c r="Y15" s="250"/>
      <c r="Z15" s="250"/>
      <c r="AA15" s="250"/>
      <c r="AB15" s="258"/>
      <c r="AC15" s="318"/>
      <c r="AD15" s="319"/>
      <c r="AE15" s="259"/>
      <c r="AF15" s="250"/>
      <c r="AG15" s="250"/>
      <c r="AH15" s="257"/>
      <c r="AI15" s="255"/>
      <c r="AJ15" s="260"/>
      <c r="AK15" s="318"/>
      <c r="AL15" s="319"/>
      <c r="AM15" s="261"/>
      <c r="AN15" s="262"/>
      <c r="AO15" s="263"/>
      <c r="AP15" s="250"/>
      <c r="AQ15" s="264"/>
      <c r="AR15" s="256"/>
      <c r="AS15" s="318"/>
      <c r="AT15" s="319"/>
      <c r="AU15" s="252"/>
      <c r="AV15" s="257"/>
      <c r="AW15" s="318"/>
      <c r="AX15" s="319"/>
      <c r="AY15" s="250"/>
      <c r="AZ15" s="257"/>
      <c r="BA15" s="318"/>
      <c r="BB15" s="319"/>
      <c r="BC15" s="250"/>
      <c r="BD15" s="257"/>
      <c r="BE15" s="318"/>
      <c r="BF15" s="319"/>
      <c r="BG15" s="250"/>
      <c r="BH15" s="257"/>
      <c r="BI15" s="318"/>
      <c r="BJ15" s="319"/>
      <c r="BK15" s="253"/>
      <c r="BL15" s="265"/>
      <c r="BM15" s="266"/>
      <c r="BN15" s="9"/>
      <c r="BQ15" s="201"/>
    </row>
    <row r="16" spans="1:69" ht="13.8" thickBot="1" x14ac:dyDescent="0.3">
      <c r="A16" s="201"/>
      <c r="B16" s="208"/>
      <c r="C16" s="199"/>
      <c r="D16" s="199"/>
      <c r="E16" s="199"/>
      <c r="F16" s="199"/>
      <c r="G16" s="209"/>
      <c r="H16" s="199"/>
      <c r="I16" s="207"/>
      <c r="J16" s="205"/>
      <c r="K16" s="210"/>
      <c r="L16" s="211"/>
      <c r="M16" s="212"/>
      <c r="N16" s="204"/>
      <c r="O16" s="199"/>
      <c r="P16" s="199"/>
      <c r="Q16" s="199"/>
      <c r="R16" s="199"/>
      <c r="S16" s="199"/>
      <c r="T16" s="199"/>
      <c r="U16" s="213"/>
      <c r="V16" s="199"/>
      <c r="W16" s="199"/>
      <c r="X16" s="199"/>
      <c r="Y16" s="199"/>
      <c r="Z16" s="199"/>
      <c r="AA16" s="199"/>
      <c r="AB16" s="204"/>
      <c r="AC16" s="205"/>
      <c r="AD16" s="205"/>
      <c r="AE16" s="199"/>
      <c r="AF16" s="199"/>
      <c r="AG16" s="213"/>
      <c r="AH16" s="209"/>
      <c r="AI16" s="199"/>
      <c r="AJ16" s="209"/>
      <c r="AK16" s="205"/>
      <c r="AL16" s="205"/>
      <c r="AM16" s="205"/>
      <c r="AN16" s="204"/>
      <c r="AO16" s="216"/>
      <c r="AP16" s="205"/>
      <c r="AQ16" s="216"/>
      <c r="AR16" s="205"/>
      <c r="AS16" s="205"/>
      <c r="AT16" s="205"/>
      <c r="AU16" s="205"/>
      <c r="AV16" s="204"/>
      <c r="AW16" s="205"/>
      <c r="AX16" s="205"/>
      <c r="AY16" s="205"/>
      <c r="AZ16" s="204"/>
      <c r="BA16" s="205"/>
      <c r="BB16" s="205"/>
      <c r="BC16" s="205"/>
      <c r="BD16" s="204"/>
      <c r="BE16" s="205"/>
      <c r="BF16" s="205"/>
      <c r="BG16" s="205"/>
      <c r="BH16" s="204"/>
      <c r="BI16" s="205"/>
      <c r="BJ16" s="205"/>
      <c r="BK16" s="205"/>
      <c r="BL16" s="205"/>
      <c r="BM16" s="207"/>
      <c r="BN16" s="202"/>
      <c r="BO16" s="217"/>
      <c r="BP16" s="207"/>
      <c r="BQ16" s="203"/>
    </row>
    <row r="17" spans="2:71" x14ac:dyDescent="0.25">
      <c r="G17" s="149"/>
      <c r="I17" s="168"/>
      <c r="J17" s="167"/>
      <c r="K17" s="120"/>
      <c r="L17" s="120"/>
      <c r="M17" s="190"/>
      <c r="N17" s="191"/>
      <c r="U17" s="107"/>
      <c r="V17" s="167"/>
      <c r="AA17" s="107"/>
      <c r="AB17" s="167"/>
      <c r="AC17" s="167"/>
      <c r="AD17" s="167"/>
      <c r="AG17" s="167"/>
      <c r="AH17" s="192"/>
      <c r="AJ17" s="150"/>
      <c r="AK17" s="167"/>
      <c r="AL17" s="167"/>
      <c r="AM17" s="167"/>
      <c r="AN17" s="191"/>
      <c r="AO17" s="168"/>
      <c r="AP17" s="167"/>
      <c r="AQ17" s="169"/>
      <c r="AS17" s="167"/>
      <c r="AT17" s="167"/>
      <c r="AU17" s="167"/>
      <c r="AV17" s="150"/>
      <c r="AZ17" s="150"/>
      <c r="BD17" s="150"/>
      <c r="BH17" s="150"/>
      <c r="BM17" s="108"/>
      <c r="BO17" s="107"/>
      <c r="BP17" s="107"/>
      <c r="BR17" s="142"/>
    </row>
    <row r="18" spans="2:71" ht="37.799999999999997" customHeight="1" x14ac:dyDescent="0.25">
      <c r="B18" s="219"/>
      <c r="C18" s="219"/>
      <c r="D18" s="219"/>
      <c r="E18" s="219"/>
      <c r="F18" s="312" t="s">
        <v>718</v>
      </c>
      <c r="G18" s="313"/>
      <c r="H18" s="219"/>
      <c r="I18" s="312" t="s">
        <v>327</v>
      </c>
      <c r="J18" s="313"/>
      <c r="K18" s="224"/>
      <c r="L18" s="234"/>
      <c r="M18" s="312" t="s">
        <v>342</v>
      </c>
      <c r="N18" s="313"/>
      <c r="O18" s="219"/>
      <c r="P18" s="219"/>
      <c r="Q18" s="219"/>
      <c r="R18" s="225"/>
      <c r="S18" s="225"/>
      <c r="T18" s="225"/>
      <c r="U18" s="312" t="s">
        <v>195</v>
      </c>
      <c r="V18" s="313"/>
      <c r="W18" s="219"/>
      <c r="X18" s="219"/>
      <c r="Y18" s="219"/>
      <c r="Z18" s="219"/>
      <c r="AA18" s="219"/>
      <c r="AB18" s="235"/>
      <c r="AC18" s="312" t="s">
        <v>695</v>
      </c>
      <c r="AD18" s="313"/>
      <c r="AE18" s="219"/>
      <c r="AF18" s="219"/>
      <c r="AG18" s="312" t="s">
        <v>724</v>
      </c>
      <c r="AH18" s="313"/>
      <c r="AI18" s="219"/>
      <c r="AJ18" s="236"/>
      <c r="AK18" s="312" t="s">
        <v>707</v>
      </c>
      <c r="AL18" s="313"/>
      <c r="AM18" s="219"/>
      <c r="AN18" s="236"/>
      <c r="AO18" s="312" t="s">
        <v>725</v>
      </c>
      <c r="AP18" s="313"/>
      <c r="AQ18" s="233"/>
      <c r="AR18" s="237"/>
      <c r="AS18" s="312" t="s">
        <v>708</v>
      </c>
      <c r="AT18" s="313"/>
      <c r="AU18" s="225"/>
      <c r="AV18" s="236"/>
      <c r="AW18" s="312" t="s">
        <v>319</v>
      </c>
      <c r="AX18" s="313"/>
      <c r="AY18" s="219"/>
      <c r="AZ18" s="236"/>
      <c r="BA18" s="312" t="s">
        <v>711</v>
      </c>
      <c r="BB18" s="313"/>
      <c r="BC18" s="219"/>
      <c r="BD18" s="236"/>
      <c r="BE18" s="312" t="s">
        <v>136</v>
      </c>
      <c r="BF18" s="313"/>
      <c r="BG18" s="219"/>
      <c r="BH18" s="236"/>
      <c r="BI18" s="312" t="s">
        <v>156</v>
      </c>
      <c r="BJ18" s="313"/>
      <c r="BK18" s="225"/>
      <c r="BL18" s="219"/>
      <c r="BM18" s="312" t="s">
        <v>183</v>
      </c>
      <c r="BN18" s="313"/>
      <c r="BO18" s="219"/>
      <c r="BP18" s="238"/>
      <c r="BQ18" s="237"/>
      <c r="BR18" s="326" t="s">
        <v>715</v>
      </c>
      <c r="BS18" s="313"/>
    </row>
    <row r="19" spans="2:71" ht="15" x14ac:dyDescent="0.25">
      <c r="B19" s="219"/>
      <c r="C19" s="219"/>
      <c r="D19" s="219"/>
      <c r="E19" s="230"/>
      <c r="F19" s="314"/>
      <c r="G19" s="315"/>
      <c r="H19" s="219"/>
      <c r="I19" s="314"/>
      <c r="J19" s="315"/>
      <c r="K19" s="234"/>
      <c r="L19" s="239"/>
      <c r="M19" s="314"/>
      <c r="N19" s="315"/>
      <c r="O19" s="219"/>
      <c r="P19" s="219"/>
      <c r="Q19" s="219"/>
      <c r="R19" s="226"/>
      <c r="S19" s="231"/>
      <c r="T19" s="228"/>
      <c r="U19" s="314"/>
      <c r="V19" s="315"/>
      <c r="W19" s="230"/>
      <c r="X19" s="219"/>
      <c r="Y19" s="219"/>
      <c r="Z19" s="219"/>
      <c r="AA19" s="219"/>
      <c r="AB19" s="228"/>
      <c r="AC19" s="314"/>
      <c r="AD19" s="315"/>
      <c r="AE19" s="219"/>
      <c r="AF19" s="230"/>
      <c r="AG19" s="314"/>
      <c r="AH19" s="315"/>
      <c r="AI19" s="219"/>
      <c r="AJ19" s="230"/>
      <c r="AK19" s="314"/>
      <c r="AL19" s="315"/>
      <c r="AM19" s="219"/>
      <c r="AN19" s="236"/>
      <c r="AO19" s="314"/>
      <c r="AP19" s="315"/>
      <c r="AQ19" s="219"/>
      <c r="AR19" s="226"/>
      <c r="AS19" s="314"/>
      <c r="AT19" s="315"/>
      <c r="AU19" s="225"/>
      <c r="AV19" s="230"/>
      <c r="AW19" s="314"/>
      <c r="AX19" s="315"/>
      <c r="AY19" s="219"/>
      <c r="AZ19" s="230"/>
      <c r="BA19" s="314"/>
      <c r="BB19" s="315"/>
      <c r="BC19" s="219"/>
      <c r="BD19" s="230"/>
      <c r="BE19" s="314"/>
      <c r="BF19" s="315"/>
      <c r="BG19" s="219"/>
      <c r="BH19" s="227"/>
      <c r="BI19" s="314"/>
      <c r="BJ19" s="315"/>
      <c r="BK19" s="225"/>
      <c r="BL19" s="226"/>
      <c r="BM19" s="314"/>
      <c r="BN19" s="315"/>
      <c r="BO19" s="219"/>
      <c r="BP19" s="236"/>
      <c r="BQ19" s="227"/>
      <c r="BR19" s="314"/>
      <c r="BS19" s="315"/>
    </row>
    <row r="20" spans="2:71" ht="8.4" customHeight="1" x14ac:dyDescent="0.25">
      <c r="B20" s="219"/>
      <c r="C20" s="219"/>
      <c r="D20" s="219"/>
      <c r="E20" s="236"/>
      <c r="F20" s="219"/>
      <c r="G20" s="219"/>
      <c r="H20" s="219"/>
      <c r="I20" s="224"/>
      <c r="J20" s="224"/>
      <c r="K20" s="234"/>
      <c r="L20" s="224"/>
      <c r="M20" s="240"/>
      <c r="N20" s="224"/>
      <c r="O20" s="219"/>
      <c r="P20" s="219"/>
      <c r="Q20" s="219"/>
      <c r="R20" s="241"/>
      <c r="S20" s="225"/>
      <c r="T20" s="229"/>
      <c r="U20" s="225"/>
      <c r="V20" s="219"/>
      <c r="W20" s="223"/>
      <c r="X20" s="219"/>
      <c r="Y20" s="219"/>
      <c r="Z20" s="219"/>
      <c r="AA20" s="219"/>
      <c r="AB20" s="236"/>
      <c r="AC20" s="225"/>
      <c r="AD20" s="225"/>
      <c r="AE20" s="219"/>
      <c r="AF20" s="236"/>
      <c r="AG20" s="225"/>
      <c r="AH20" s="224"/>
      <c r="AI20" s="219"/>
      <c r="AJ20" s="236"/>
      <c r="AK20" s="219"/>
      <c r="AL20" s="219"/>
      <c r="AM20" s="219"/>
      <c r="AN20" s="236"/>
      <c r="AO20" s="219"/>
      <c r="AP20" s="242"/>
      <c r="AQ20" s="219"/>
      <c r="AR20" s="236"/>
      <c r="AS20" s="219"/>
      <c r="AT20" s="219"/>
      <c r="AU20" s="219"/>
      <c r="AV20" s="236"/>
      <c r="AW20" s="225"/>
      <c r="AX20" s="225"/>
      <c r="AY20" s="219"/>
      <c r="AZ20" s="236"/>
      <c r="BA20" s="219"/>
      <c r="BB20" s="219"/>
      <c r="BC20" s="219"/>
      <c r="BD20" s="236"/>
      <c r="BE20" s="219"/>
      <c r="BF20" s="219"/>
      <c r="BG20" s="219"/>
      <c r="BH20" s="219"/>
      <c r="BI20" s="219"/>
      <c r="BJ20" s="219"/>
      <c r="BK20" s="219"/>
      <c r="BL20" s="236"/>
      <c r="BM20" s="219"/>
      <c r="BN20" s="219"/>
      <c r="BO20" s="219"/>
      <c r="BP20" s="241"/>
      <c r="BQ20" s="219"/>
      <c r="BR20" s="219"/>
      <c r="BS20" s="219"/>
    </row>
    <row r="21" spans="2:71" ht="38.4" customHeight="1" x14ac:dyDescent="0.25">
      <c r="B21" s="312" t="s">
        <v>250</v>
      </c>
      <c r="C21" s="313"/>
      <c r="D21" s="225"/>
      <c r="E21" s="236"/>
      <c r="F21" s="312" t="s">
        <v>719</v>
      </c>
      <c r="G21" s="313"/>
      <c r="H21" s="219"/>
      <c r="I21" s="219"/>
      <c r="J21" s="219"/>
      <c r="K21" s="234"/>
      <c r="L21" s="234"/>
      <c r="M21" s="320" t="s">
        <v>347</v>
      </c>
      <c r="N21" s="321"/>
      <c r="O21" s="219"/>
      <c r="P21" s="219"/>
      <c r="Q21" s="312" t="s">
        <v>720</v>
      </c>
      <c r="R21" s="313"/>
      <c r="S21" s="225"/>
      <c r="T21" s="235"/>
      <c r="U21" s="312" t="s">
        <v>696</v>
      </c>
      <c r="V21" s="313"/>
      <c r="W21" s="223"/>
      <c r="X21" s="238"/>
      <c r="Y21" s="312" t="s">
        <v>721</v>
      </c>
      <c r="Z21" s="313"/>
      <c r="AA21" s="219"/>
      <c r="AB21" s="243"/>
      <c r="AC21" s="312" t="s">
        <v>700</v>
      </c>
      <c r="AD21" s="313"/>
      <c r="AE21" s="219"/>
      <c r="AF21" s="243"/>
      <c r="AG21" s="312" t="s">
        <v>702</v>
      </c>
      <c r="AH21" s="313"/>
      <c r="AI21" s="219"/>
      <c r="AJ21" s="243"/>
      <c r="AK21" s="312" t="s">
        <v>706</v>
      </c>
      <c r="AL21" s="313"/>
      <c r="AM21" s="225"/>
      <c r="AN21" s="229"/>
      <c r="AO21" s="312" t="s">
        <v>704</v>
      </c>
      <c r="AP21" s="313"/>
      <c r="AQ21" s="225"/>
      <c r="AR21" s="229"/>
      <c r="AS21" s="312" t="s">
        <v>709</v>
      </c>
      <c r="AT21" s="313"/>
      <c r="AU21" s="225"/>
      <c r="AV21" s="236"/>
      <c r="AW21" s="312" t="s">
        <v>689</v>
      </c>
      <c r="AX21" s="313"/>
      <c r="AY21" s="219"/>
      <c r="AZ21" s="236"/>
      <c r="BA21" s="312" t="s">
        <v>712</v>
      </c>
      <c r="BB21" s="313"/>
      <c r="BC21" s="219"/>
      <c r="BD21" s="236"/>
      <c r="BE21" s="312" t="s">
        <v>693</v>
      </c>
      <c r="BF21" s="313"/>
      <c r="BG21" s="219"/>
      <c r="BH21" s="219"/>
      <c r="BI21" s="219"/>
      <c r="BJ21" s="219"/>
      <c r="BK21" s="219"/>
      <c r="BL21" s="236"/>
      <c r="BM21" s="312" t="s">
        <v>713</v>
      </c>
      <c r="BN21" s="313"/>
      <c r="BO21" s="219"/>
      <c r="BP21" s="223"/>
      <c r="BQ21" s="237"/>
      <c r="BR21" s="312" t="s">
        <v>716</v>
      </c>
      <c r="BS21" s="313"/>
    </row>
    <row r="22" spans="2:71" ht="23.4" customHeight="1" x14ac:dyDescent="0.25">
      <c r="B22" s="314"/>
      <c r="C22" s="315"/>
      <c r="D22" s="232"/>
      <c r="E22" s="230"/>
      <c r="F22" s="314"/>
      <c r="G22" s="315"/>
      <c r="H22" s="230"/>
      <c r="I22" s="219"/>
      <c r="J22" s="219"/>
      <c r="K22" s="234"/>
      <c r="L22" s="244"/>
      <c r="M22" s="322"/>
      <c r="N22" s="323"/>
      <c r="O22" s="223"/>
      <c r="P22" s="230"/>
      <c r="Q22" s="314"/>
      <c r="R22" s="315"/>
      <c r="S22" s="225"/>
      <c r="T22" s="229"/>
      <c r="U22" s="314"/>
      <c r="V22" s="315"/>
      <c r="W22" s="219"/>
      <c r="X22" s="227"/>
      <c r="Y22" s="314"/>
      <c r="Z22" s="315"/>
      <c r="AA22" s="219"/>
      <c r="AB22" s="236"/>
      <c r="AC22" s="314"/>
      <c r="AD22" s="315"/>
      <c r="AE22" s="219"/>
      <c r="AF22" s="236"/>
      <c r="AG22" s="314"/>
      <c r="AH22" s="315"/>
      <c r="AI22" s="219"/>
      <c r="AJ22" s="236"/>
      <c r="AK22" s="314"/>
      <c r="AL22" s="315"/>
      <c r="AM22" s="225"/>
      <c r="AN22" s="229"/>
      <c r="AO22" s="314"/>
      <c r="AP22" s="315"/>
      <c r="AQ22" s="225"/>
      <c r="AR22" s="228"/>
      <c r="AS22" s="314"/>
      <c r="AT22" s="315"/>
      <c r="AU22" s="225"/>
      <c r="AV22" s="230"/>
      <c r="AW22" s="314"/>
      <c r="AX22" s="315"/>
      <c r="AY22" s="219"/>
      <c r="AZ22" s="230"/>
      <c r="BA22" s="314"/>
      <c r="BB22" s="315"/>
      <c r="BC22" s="219"/>
      <c r="BD22" s="227"/>
      <c r="BE22" s="314"/>
      <c r="BF22" s="315"/>
      <c r="BG22" s="219"/>
      <c r="BH22" s="219"/>
      <c r="BI22" s="219"/>
      <c r="BJ22" s="219"/>
      <c r="BK22" s="219"/>
      <c r="BL22" s="230"/>
      <c r="BM22" s="314"/>
      <c r="BN22" s="315"/>
      <c r="BO22" s="219"/>
      <c r="BP22" s="219"/>
      <c r="BQ22" s="219"/>
      <c r="BR22" s="314"/>
      <c r="BS22" s="315"/>
    </row>
    <row r="23" spans="2:71" ht="8.4" customHeight="1" x14ac:dyDescent="0.25">
      <c r="B23" s="219"/>
      <c r="C23" s="219"/>
      <c r="D23" s="219"/>
      <c r="E23" s="236"/>
      <c r="F23" s="219"/>
      <c r="G23" s="219"/>
      <c r="H23" s="223"/>
      <c r="I23" s="219"/>
      <c r="J23" s="219"/>
      <c r="K23" s="234"/>
      <c r="L23" s="224"/>
      <c r="M23" s="224"/>
      <c r="N23" s="224"/>
      <c r="O23" s="223"/>
      <c r="P23" s="219"/>
      <c r="Q23" s="219"/>
      <c r="R23" s="219"/>
      <c r="S23" s="225"/>
      <c r="T23" s="229"/>
      <c r="U23" s="224"/>
      <c r="V23" s="224"/>
      <c r="W23" s="219"/>
      <c r="X23" s="219"/>
      <c r="Y23" s="225"/>
      <c r="Z23" s="245"/>
      <c r="AA23" s="219"/>
      <c r="AB23" s="236"/>
      <c r="AC23" s="225"/>
      <c r="AD23" s="225"/>
      <c r="AE23" s="219"/>
      <c r="AF23" s="236"/>
      <c r="AG23" s="219"/>
      <c r="AH23" s="224"/>
      <c r="AI23" s="219"/>
      <c r="AJ23" s="236"/>
      <c r="AK23" s="225"/>
      <c r="AL23" s="225"/>
      <c r="AM23" s="225"/>
      <c r="AN23" s="229"/>
      <c r="AO23" s="225"/>
      <c r="AP23" s="225"/>
      <c r="AQ23" s="225"/>
      <c r="AR23" s="229"/>
      <c r="AS23" s="225"/>
      <c r="AT23" s="225"/>
      <c r="AU23" s="225"/>
      <c r="AV23" s="236"/>
      <c r="AW23" s="219"/>
      <c r="AX23" s="219"/>
      <c r="AY23" s="219"/>
      <c r="AZ23" s="236"/>
      <c r="BA23" s="225"/>
      <c r="BB23" s="225"/>
      <c r="BC23" s="219"/>
      <c r="BD23" s="219"/>
      <c r="BE23" s="219"/>
      <c r="BF23" s="219"/>
      <c r="BG23" s="219"/>
      <c r="BH23" s="219"/>
      <c r="BI23" s="219"/>
      <c r="BJ23" s="219"/>
      <c r="BK23" s="219"/>
      <c r="BL23" s="236"/>
      <c r="BM23" s="219"/>
      <c r="BN23" s="219"/>
      <c r="BO23" s="219"/>
      <c r="BP23" s="219"/>
      <c r="BQ23" s="219"/>
      <c r="BR23" s="219"/>
      <c r="BS23" s="219"/>
    </row>
    <row r="24" spans="2:71" ht="43.2" customHeight="1" x14ac:dyDescent="0.25">
      <c r="B24" s="320" t="s">
        <v>274</v>
      </c>
      <c r="C24" s="321"/>
      <c r="D24" s="219"/>
      <c r="E24" s="236"/>
      <c r="F24" s="312" t="s">
        <v>255</v>
      </c>
      <c r="G24" s="313"/>
      <c r="H24" s="223"/>
      <c r="I24" s="219"/>
      <c r="J24" s="219"/>
      <c r="K24" s="234"/>
      <c r="L24" s="234"/>
      <c r="M24" s="320" t="s">
        <v>699</v>
      </c>
      <c r="N24" s="321"/>
      <c r="O24" s="223"/>
      <c r="P24" s="243"/>
      <c r="Q24" s="312" t="s">
        <v>223</v>
      </c>
      <c r="R24" s="313"/>
      <c r="S24" s="225"/>
      <c r="T24" s="235"/>
      <c r="U24" s="312" t="s">
        <v>697</v>
      </c>
      <c r="V24" s="313"/>
      <c r="W24" s="219"/>
      <c r="X24" s="219"/>
      <c r="Y24" s="312" t="s">
        <v>201</v>
      </c>
      <c r="Z24" s="313"/>
      <c r="AA24" s="219"/>
      <c r="AB24" s="243"/>
      <c r="AC24" s="312" t="s">
        <v>701</v>
      </c>
      <c r="AD24" s="313"/>
      <c r="AE24" s="219"/>
      <c r="AF24" s="243"/>
      <c r="AG24" s="312" t="s">
        <v>703</v>
      </c>
      <c r="AH24" s="313"/>
      <c r="AI24" s="219"/>
      <c r="AJ24" s="243"/>
      <c r="AK24" s="312" t="s">
        <v>705</v>
      </c>
      <c r="AL24" s="313"/>
      <c r="AM24" s="219"/>
      <c r="AN24" s="236"/>
      <c r="AO24" s="219"/>
      <c r="AP24" s="219"/>
      <c r="AQ24" s="219"/>
      <c r="AR24" s="236"/>
      <c r="AS24" s="312" t="s">
        <v>710</v>
      </c>
      <c r="AT24" s="313"/>
      <c r="AU24" s="225"/>
      <c r="AV24" s="236"/>
      <c r="AW24" s="312" t="s">
        <v>148</v>
      </c>
      <c r="AX24" s="313"/>
      <c r="AY24" s="219"/>
      <c r="AZ24" s="243"/>
      <c r="BA24" s="312" t="s">
        <v>676</v>
      </c>
      <c r="BB24" s="313"/>
      <c r="BC24" s="219"/>
      <c r="BD24" s="219"/>
      <c r="BE24" s="219"/>
      <c r="BF24" s="219"/>
      <c r="BG24" s="219"/>
      <c r="BH24" s="219"/>
      <c r="BI24" s="219"/>
      <c r="BJ24" s="219"/>
      <c r="BK24" s="219"/>
      <c r="BL24" s="241"/>
      <c r="BM24" s="312" t="s">
        <v>714</v>
      </c>
      <c r="BN24" s="313"/>
      <c r="BO24" s="219"/>
      <c r="BP24" s="219"/>
      <c r="BQ24" s="219"/>
      <c r="BR24" s="219"/>
      <c r="BS24" s="219"/>
    </row>
    <row r="25" spans="2:71" ht="15" x14ac:dyDescent="0.25">
      <c r="B25" s="322"/>
      <c r="C25" s="323"/>
      <c r="D25" s="226"/>
      <c r="E25" s="219"/>
      <c r="F25" s="314"/>
      <c r="G25" s="315"/>
      <c r="H25" s="230"/>
      <c r="I25" s="219"/>
      <c r="J25" s="219"/>
      <c r="K25" s="234"/>
      <c r="L25" s="244"/>
      <c r="M25" s="322"/>
      <c r="N25" s="323"/>
      <c r="O25" s="223"/>
      <c r="P25" s="223"/>
      <c r="Q25" s="314"/>
      <c r="R25" s="315"/>
      <c r="S25" s="225"/>
      <c r="T25" s="229"/>
      <c r="U25" s="314"/>
      <c r="V25" s="315"/>
      <c r="W25" s="219"/>
      <c r="X25" s="219"/>
      <c r="Y25" s="314"/>
      <c r="Z25" s="315"/>
      <c r="AA25" s="219"/>
      <c r="AB25" s="219"/>
      <c r="AC25" s="314"/>
      <c r="AD25" s="315"/>
      <c r="AE25" s="219"/>
      <c r="AF25" s="219"/>
      <c r="AG25" s="314"/>
      <c r="AH25" s="315"/>
      <c r="AI25" s="219"/>
      <c r="AJ25" s="219"/>
      <c r="AK25" s="314"/>
      <c r="AL25" s="315"/>
      <c r="AM25" s="219"/>
      <c r="AN25" s="236"/>
      <c r="AO25" s="219"/>
      <c r="AP25" s="219"/>
      <c r="AQ25" s="219"/>
      <c r="AR25" s="230"/>
      <c r="AS25" s="314"/>
      <c r="AT25" s="315"/>
      <c r="AU25" s="219"/>
      <c r="AV25" s="227"/>
      <c r="AW25" s="314"/>
      <c r="AX25" s="315"/>
      <c r="AY25" s="219"/>
      <c r="AZ25" s="219"/>
      <c r="BA25" s="314"/>
      <c r="BB25" s="315"/>
      <c r="BC25" s="219"/>
      <c r="BD25" s="219"/>
      <c r="BE25" s="219"/>
      <c r="BF25" s="219"/>
      <c r="BG25" s="219"/>
      <c r="BH25" s="219"/>
      <c r="BI25" s="219"/>
      <c r="BJ25" s="219"/>
      <c r="BK25" s="219"/>
      <c r="BL25" s="226"/>
      <c r="BM25" s="314"/>
      <c r="BN25" s="315"/>
      <c r="BO25" s="219"/>
      <c r="BP25" s="219"/>
      <c r="BQ25" s="219"/>
      <c r="BR25" s="219"/>
      <c r="BS25" s="219"/>
    </row>
    <row r="26" spans="2:71" ht="9.6" customHeight="1" x14ac:dyDescent="0.25">
      <c r="B26" s="219"/>
      <c r="C26" s="219"/>
      <c r="D26" s="219"/>
      <c r="E26" s="219"/>
      <c r="F26" s="224"/>
      <c r="G26" s="224"/>
      <c r="H26" s="223"/>
      <c r="I26" s="219"/>
      <c r="J26" s="219"/>
      <c r="K26" s="234"/>
      <c r="L26" s="224"/>
      <c r="M26" s="224"/>
      <c r="N26" s="224"/>
      <c r="O26" s="223"/>
      <c r="P26" s="219"/>
      <c r="Q26" s="246"/>
      <c r="R26" s="224"/>
      <c r="S26" s="225"/>
      <c r="T26" s="229"/>
      <c r="U26" s="224"/>
      <c r="V26" s="224"/>
      <c r="W26" s="219"/>
      <c r="X26" s="219"/>
      <c r="Y26" s="224"/>
      <c r="Z26" s="224"/>
      <c r="AA26" s="219"/>
      <c r="AB26" s="219"/>
      <c r="AC26" s="219"/>
      <c r="AD26" s="219"/>
      <c r="AE26" s="219"/>
      <c r="AF26" s="219"/>
      <c r="AG26" s="219"/>
      <c r="AH26" s="224"/>
      <c r="AI26" s="219"/>
      <c r="AJ26" s="219"/>
      <c r="AK26" s="219"/>
      <c r="AL26" s="219"/>
      <c r="AM26" s="219"/>
      <c r="AN26" s="236"/>
      <c r="AO26" s="219"/>
      <c r="AP26" s="219"/>
      <c r="AQ26" s="219"/>
      <c r="AR26" s="236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219"/>
      <c r="BK26" s="219"/>
      <c r="BL26" s="236"/>
      <c r="BM26" s="219"/>
      <c r="BN26" s="219"/>
      <c r="BO26" s="219"/>
      <c r="BP26" s="219"/>
      <c r="BQ26" s="219"/>
      <c r="BR26" s="219"/>
      <c r="BS26" s="219"/>
    </row>
    <row r="27" spans="2:71" ht="42.6" customHeight="1" x14ac:dyDescent="0.25">
      <c r="B27" s="219"/>
      <c r="C27" s="219"/>
      <c r="D27" s="219"/>
      <c r="E27" s="219"/>
      <c r="F27" s="320" t="s">
        <v>266</v>
      </c>
      <c r="G27" s="321"/>
      <c r="H27" s="223"/>
      <c r="I27" s="219"/>
      <c r="J27" s="219"/>
      <c r="K27" s="234"/>
      <c r="L27" s="247"/>
      <c r="M27" s="320" t="s">
        <v>391</v>
      </c>
      <c r="N27" s="321"/>
      <c r="O27" s="223"/>
      <c r="P27" s="243"/>
      <c r="Q27" s="312" t="s">
        <v>228</v>
      </c>
      <c r="R27" s="313"/>
      <c r="S27" s="225"/>
      <c r="T27" s="235"/>
      <c r="U27" s="312" t="s">
        <v>698</v>
      </c>
      <c r="V27" s="313"/>
      <c r="W27" s="219"/>
      <c r="X27" s="219"/>
      <c r="Y27" s="219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19"/>
      <c r="AL27" s="219"/>
      <c r="AM27" s="219"/>
      <c r="AN27" s="243"/>
      <c r="AO27" s="312" t="s">
        <v>176</v>
      </c>
      <c r="AP27" s="313"/>
      <c r="AQ27" s="219"/>
      <c r="AR27" s="243"/>
      <c r="AS27" s="312" t="s">
        <v>173</v>
      </c>
      <c r="AT27" s="313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219"/>
      <c r="BK27" s="219"/>
      <c r="BL27" s="241"/>
      <c r="BM27" s="312" t="s">
        <v>730</v>
      </c>
      <c r="BN27" s="313"/>
      <c r="BO27" s="219"/>
      <c r="BP27" s="219"/>
      <c r="BQ27" s="219"/>
      <c r="BR27" s="219"/>
      <c r="BS27" s="219"/>
    </row>
    <row r="28" spans="2:71" ht="15" x14ac:dyDescent="0.25">
      <c r="B28" s="219"/>
      <c r="C28" s="219"/>
      <c r="D28" s="219"/>
      <c r="E28" s="219"/>
      <c r="F28" s="322"/>
      <c r="G28" s="323"/>
      <c r="H28" s="230"/>
      <c r="I28" s="219"/>
      <c r="J28" s="219"/>
      <c r="K28" s="234"/>
      <c r="L28" s="234"/>
      <c r="M28" s="322"/>
      <c r="N28" s="323"/>
      <c r="O28" s="223"/>
      <c r="P28" s="219"/>
      <c r="Q28" s="314"/>
      <c r="R28" s="315"/>
      <c r="S28" s="219"/>
      <c r="T28" s="225"/>
      <c r="U28" s="314"/>
      <c r="V28" s="315"/>
      <c r="W28" s="219"/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314"/>
      <c r="AP28" s="315"/>
      <c r="AQ28" s="219"/>
      <c r="AR28" s="219"/>
      <c r="AS28" s="314"/>
      <c r="AT28" s="315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  <c r="BI28" s="219"/>
      <c r="BJ28" s="219"/>
      <c r="BK28" s="219"/>
      <c r="BL28" s="219"/>
      <c r="BM28" s="314"/>
      <c r="BN28" s="315"/>
      <c r="BO28" s="219"/>
      <c r="BP28" s="219"/>
      <c r="BQ28" s="219"/>
      <c r="BR28" s="219"/>
      <c r="BS28" s="219"/>
    </row>
    <row r="29" spans="2:71" ht="7.8" customHeight="1" x14ac:dyDescent="0.25">
      <c r="B29" s="219"/>
      <c r="C29" s="219"/>
      <c r="D29" s="219"/>
      <c r="E29" s="219"/>
      <c r="F29" s="224"/>
      <c r="G29" s="224"/>
      <c r="H29" s="223"/>
      <c r="I29" s="219"/>
      <c r="J29" s="219"/>
      <c r="K29" s="234"/>
      <c r="L29" s="224"/>
      <c r="M29" s="224"/>
      <c r="N29" s="224"/>
      <c r="O29" s="223"/>
      <c r="P29" s="219"/>
      <c r="Q29" s="246"/>
      <c r="R29" s="224"/>
      <c r="S29" s="219"/>
      <c r="T29" s="225"/>
      <c r="U29" s="225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19"/>
      <c r="BN29" s="219"/>
      <c r="BO29" s="219"/>
      <c r="BP29" s="219"/>
      <c r="BQ29" s="219"/>
      <c r="BR29" s="219"/>
      <c r="BS29" s="219"/>
    </row>
    <row r="30" spans="2:71" ht="48.6" customHeight="1" x14ac:dyDescent="0.25">
      <c r="B30" s="219"/>
      <c r="C30" s="219"/>
      <c r="D30" s="219"/>
      <c r="E30" s="219"/>
      <c r="F30" s="320" t="s">
        <v>284</v>
      </c>
      <c r="G30" s="321"/>
      <c r="H30" s="223"/>
      <c r="I30" s="219"/>
      <c r="J30" s="219"/>
      <c r="K30" s="234"/>
      <c r="L30" s="234"/>
      <c r="M30" s="320" t="s">
        <v>355</v>
      </c>
      <c r="N30" s="321"/>
      <c r="O30" s="238"/>
      <c r="P30" s="223"/>
      <c r="Q30" s="320" t="s">
        <v>240</v>
      </c>
      <c r="R30" s="321"/>
      <c r="S30" s="219"/>
      <c r="T30" s="225"/>
      <c r="U30" s="225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  <c r="BI30" s="219"/>
      <c r="BJ30" s="219"/>
      <c r="BK30" s="219"/>
      <c r="BL30" s="219"/>
      <c r="BM30" s="219"/>
      <c r="BN30" s="219"/>
      <c r="BO30" s="219"/>
      <c r="BP30" s="219"/>
      <c r="BQ30" s="219"/>
      <c r="BR30" s="219"/>
      <c r="BS30" s="219"/>
    </row>
    <row r="31" spans="2:71" ht="15" x14ac:dyDescent="0.25">
      <c r="B31" s="219"/>
      <c r="C31" s="219"/>
      <c r="D31" s="219"/>
      <c r="E31" s="219"/>
      <c r="F31" s="322"/>
      <c r="G31" s="323"/>
      <c r="H31" s="230"/>
      <c r="I31" s="219"/>
      <c r="J31" s="219"/>
      <c r="K31" s="234"/>
      <c r="L31" s="244"/>
      <c r="M31" s="322"/>
      <c r="N31" s="323"/>
      <c r="O31" s="219"/>
      <c r="P31" s="230"/>
      <c r="Q31" s="322"/>
      <c r="R31" s="323"/>
      <c r="S31" s="219"/>
      <c r="T31" s="225"/>
      <c r="U31" s="225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  <c r="BJ31" s="219"/>
      <c r="BK31" s="219"/>
      <c r="BL31" s="219"/>
      <c r="BM31" s="219"/>
      <c r="BN31" s="219"/>
      <c r="BO31" s="219"/>
      <c r="BP31" s="219"/>
      <c r="BQ31" s="219"/>
      <c r="BR31" s="219"/>
      <c r="BS31" s="219"/>
    </row>
    <row r="32" spans="2:71" ht="15" x14ac:dyDescent="0.25">
      <c r="B32" s="219"/>
      <c r="C32" s="219"/>
      <c r="D32" s="219"/>
      <c r="E32" s="219"/>
      <c r="F32" s="219"/>
      <c r="G32" s="219"/>
      <c r="H32" s="223"/>
      <c r="I32" s="219"/>
      <c r="J32" s="219"/>
      <c r="K32" s="234"/>
      <c r="L32" s="224"/>
      <c r="M32" s="224"/>
      <c r="N32" s="224"/>
      <c r="O32" s="219"/>
      <c r="P32" s="236"/>
      <c r="Q32" s="246"/>
      <c r="R32" s="246"/>
      <c r="S32" s="219"/>
      <c r="T32" s="225"/>
      <c r="U32" s="225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19"/>
      <c r="BN32" s="219"/>
      <c r="BO32" s="219"/>
      <c r="BP32" s="219"/>
      <c r="BQ32" s="219"/>
      <c r="BR32" s="219"/>
      <c r="BS32" s="219"/>
    </row>
    <row r="33" spans="2:71" ht="40.799999999999997" customHeight="1" x14ac:dyDescent="0.25">
      <c r="B33" s="219"/>
      <c r="C33" s="219"/>
      <c r="D33" s="219"/>
      <c r="E33" s="219"/>
      <c r="F33" s="320" t="s">
        <v>363</v>
      </c>
      <c r="G33" s="321"/>
      <c r="H33" s="223"/>
      <c r="I33" s="219"/>
      <c r="J33" s="219"/>
      <c r="K33" s="234"/>
      <c r="L33" s="247"/>
      <c r="M33" s="320" t="s">
        <v>414</v>
      </c>
      <c r="N33" s="321"/>
      <c r="O33" s="219"/>
      <c r="P33" s="243"/>
      <c r="Q33" s="320" t="s">
        <v>210</v>
      </c>
      <c r="R33" s="321"/>
      <c r="S33" s="219"/>
      <c r="T33" s="225"/>
      <c r="U33" s="225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19"/>
      <c r="BN33" s="219"/>
      <c r="BO33" s="219"/>
      <c r="BP33" s="219"/>
      <c r="BQ33" s="219"/>
      <c r="BR33" s="219"/>
      <c r="BS33" s="219"/>
    </row>
    <row r="34" spans="2:71" ht="15" x14ac:dyDescent="0.25">
      <c r="B34" s="219"/>
      <c r="C34" s="219"/>
      <c r="D34" s="219"/>
      <c r="E34" s="219"/>
      <c r="F34" s="322"/>
      <c r="G34" s="323"/>
      <c r="H34" s="230"/>
      <c r="I34" s="219"/>
      <c r="J34" s="219"/>
      <c r="K34" s="224"/>
      <c r="L34" s="239"/>
      <c r="M34" s="322"/>
      <c r="N34" s="323"/>
      <c r="O34" s="219"/>
      <c r="P34" s="227"/>
      <c r="Q34" s="322"/>
      <c r="R34" s="323"/>
      <c r="S34" s="219"/>
      <c r="T34" s="225"/>
      <c r="U34" s="225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19"/>
      <c r="BN34" s="219"/>
      <c r="BO34" s="219"/>
      <c r="BP34" s="219"/>
      <c r="BQ34" s="219"/>
      <c r="BR34" s="219"/>
      <c r="BS34" s="219"/>
    </row>
    <row r="35" spans="2:71" ht="15" x14ac:dyDescent="0.25">
      <c r="B35" s="219"/>
      <c r="C35" s="219"/>
      <c r="D35" s="219"/>
      <c r="E35" s="219"/>
      <c r="F35" s="219"/>
      <c r="G35" s="219"/>
      <c r="H35" s="223"/>
      <c r="I35" s="219"/>
      <c r="J35" s="219"/>
      <c r="K35" s="219"/>
      <c r="L35" s="236"/>
      <c r="M35" s="224"/>
      <c r="N35" s="224"/>
      <c r="O35" s="219"/>
      <c r="P35" s="219"/>
      <c r="Q35" s="219"/>
      <c r="R35" s="219"/>
      <c r="S35" s="219"/>
      <c r="T35" s="225"/>
      <c r="U35" s="225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19"/>
      <c r="BQ35" s="219"/>
      <c r="BR35" s="219"/>
      <c r="BS35" s="219"/>
    </row>
    <row r="36" spans="2:71" ht="30.6" customHeight="1" x14ac:dyDescent="0.25">
      <c r="B36" s="219"/>
      <c r="C36" s="219"/>
      <c r="D36" s="219"/>
      <c r="E36" s="219"/>
      <c r="F36" s="320" t="s">
        <v>414</v>
      </c>
      <c r="G36" s="321"/>
      <c r="H36" s="223"/>
      <c r="I36" s="219"/>
      <c r="J36" s="219"/>
      <c r="K36" s="219"/>
      <c r="L36" s="238"/>
      <c r="M36" s="312" t="s">
        <v>419</v>
      </c>
      <c r="N36" s="313"/>
      <c r="O36" s="219"/>
      <c r="P36" s="219"/>
      <c r="Q36" s="219"/>
      <c r="R36" s="219"/>
      <c r="S36" s="219"/>
      <c r="T36" s="225"/>
      <c r="U36" s="225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19"/>
      <c r="BK36" s="219"/>
      <c r="BL36" s="219"/>
      <c r="BM36" s="219"/>
      <c r="BN36" s="219"/>
      <c r="BO36" s="219"/>
      <c r="BP36" s="219"/>
      <c r="BQ36" s="219"/>
      <c r="BR36" s="219"/>
      <c r="BS36" s="219"/>
    </row>
    <row r="37" spans="2:71" ht="15" x14ac:dyDescent="0.25">
      <c r="B37" s="219"/>
      <c r="C37" s="219"/>
      <c r="D37" s="219"/>
      <c r="E37" s="219"/>
      <c r="F37" s="322"/>
      <c r="G37" s="323"/>
      <c r="H37" s="230"/>
      <c r="I37" s="219"/>
      <c r="J37" s="219"/>
      <c r="K37" s="219"/>
      <c r="L37" s="230"/>
      <c r="M37" s="314"/>
      <c r="N37" s="315"/>
      <c r="O37" s="219"/>
      <c r="P37" s="219"/>
      <c r="Q37" s="219"/>
      <c r="R37" s="219"/>
      <c r="S37" s="219"/>
      <c r="T37" s="225"/>
      <c r="U37" s="225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19"/>
      <c r="BN37" s="219"/>
      <c r="BO37" s="219"/>
      <c r="BP37" s="219"/>
      <c r="BQ37" s="219"/>
      <c r="BR37" s="219"/>
      <c r="BS37" s="219"/>
    </row>
    <row r="38" spans="2:71" x14ac:dyDescent="0.25">
      <c r="F38" s="120"/>
      <c r="G38" s="120"/>
      <c r="H38" s="107"/>
      <c r="L38" s="150"/>
      <c r="T38" s="167"/>
      <c r="U38" s="167"/>
    </row>
    <row r="39" spans="2:71" ht="36.6" customHeight="1" x14ac:dyDescent="0.25">
      <c r="B39" s="219"/>
      <c r="C39" s="219"/>
      <c r="D39" s="219"/>
      <c r="E39" s="219"/>
      <c r="F39" s="312" t="s">
        <v>419</v>
      </c>
      <c r="G39" s="313"/>
      <c r="H39" s="223"/>
      <c r="I39" s="219"/>
      <c r="J39" s="219"/>
      <c r="K39" s="219"/>
      <c r="L39" s="243"/>
      <c r="M39" s="312" t="s">
        <v>662</v>
      </c>
      <c r="N39" s="313"/>
      <c r="O39" s="219"/>
      <c r="P39" s="219"/>
      <c r="Q39" s="219"/>
      <c r="R39" s="219"/>
      <c r="S39" s="219"/>
      <c r="T39" s="225"/>
      <c r="U39" s="225"/>
    </row>
    <row r="40" spans="2:71" ht="15" x14ac:dyDescent="0.25">
      <c r="B40" s="219"/>
      <c r="C40" s="219"/>
      <c r="D40" s="219"/>
      <c r="E40" s="219"/>
      <c r="F40" s="314"/>
      <c r="G40" s="315"/>
      <c r="H40" s="226"/>
      <c r="I40" s="219"/>
      <c r="J40" s="219"/>
      <c r="K40" s="219"/>
      <c r="L40" s="236"/>
      <c r="M40" s="314"/>
      <c r="N40" s="315"/>
      <c r="O40" s="219"/>
      <c r="P40" s="219"/>
      <c r="Q40" s="219"/>
      <c r="R40" s="219"/>
      <c r="S40" s="219"/>
      <c r="T40" s="219"/>
      <c r="U40" s="219"/>
    </row>
    <row r="41" spans="2:71" ht="15" x14ac:dyDescent="0.25"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36"/>
      <c r="M41" s="248"/>
      <c r="N41" s="219"/>
      <c r="O41" s="219"/>
      <c r="P41" s="219"/>
      <c r="Q41" s="219"/>
      <c r="R41" s="219"/>
      <c r="S41" s="219"/>
      <c r="T41" s="219"/>
      <c r="U41" s="219"/>
    </row>
    <row r="42" spans="2:71" ht="34.200000000000003" customHeight="1" x14ac:dyDescent="0.25"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41"/>
      <c r="M42" s="312" t="s">
        <v>189</v>
      </c>
      <c r="N42" s="313"/>
      <c r="O42" s="219"/>
      <c r="P42" s="219"/>
      <c r="Q42" s="219"/>
      <c r="R42" s="219"/>
      <c r="S42" s="219"/>
      <c r="T42" s="219"/>
      <c r="U42" s="219"/>
    </row>
    <row r="43" spans="2:71" ht="15" x14ac:dyDescent="0.25"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314"/>
      <c r="N43" s="315"/>
      <c r="O43" s="219"/>
      <c r="P43" s="219"/>
      <c r="Q43" s="219"/>
      <c r="R43" s="219"/>
      <c r="S43" s="219"/>
      <c r="T43" s="219"/>
      <c r="U43" s="219"/>
    </row>
    <row r="44" spans="2:71" ht="15" x14ac:dyDescent="0.25"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</row>
    <row r="45" spans="2:71" ht="15" x14ac:dyDescent="0.25"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</row>
    <row r="46" spans="2:71" ht="20.399999999999999" x14ac:dyDescent="0.35">
      <c r="AW46" s="302"/>
      <c r="AX46" s="302"/>
      <c r="AY46" s="302"/>
      <c r="AZ46" s="302"/>
      <c r="BA46" s="302"/>
    </row>
    <row r="48" spans="2:71" ht="20.399999999999999" x14ac:dyDescent="0.35">
      <c r="AW48" s="218"/>
      <c r="BA48" s="303"/>
      <c r="BB48" s="303"/>
      <c r="BC48" s="303"/>
      <c r="BD48" s="303"/>
    </row>
  </sheetData>
  <mergeCells count="77">
    <mergeCell ref="BA21:BB22"/>
    <mergeCell ref="BA24:BB25"/>
    <mergeCell ref="BE18:BF19"/>
    <mergeCell ref="BE21:BF22"/>
    <mergeCell ref="BI18:BJ19"/>
    <mergeCell ref="BM18:BN19"/>
    <mergeCell ref="BM21:BN22"/>
    <mergeCell ref="BM24:BN25"/>
    <mergeCell ref="BR18:BS19"/>
    <mergeCell ref="BR21:BS22"/>
    <mergeCell ref="BM27:BN28"/>
    <mergeCell ref="AS14:AT15"/>
    <mergeCell ref="BI14:BJ15"/>
    <mergeCell ref="AC14:AD15"/>
    <mergeCell ref="AK14:AL15"/>
    <mergeCell ref="AS27:AT28"/>
    <mergeCell ref="AK24:AL25"/>
    <mergeCell ref="AO18:AP19"/>
    <mergeCell ref="AO21:AP22"/>
    <mergeCell ref="AO27:AP28"/>
    <mergeCell ref="AC18:AD19"/>
    <mergeCell ref="AC21:AD22"/>
    <mergeCell ref="AC24:AD25"/>
    <mergeCell ref="AG18:AH19"/>
    <mergeCell ref="AG21:AH22"/>
    <mergeCell ref="BM14:BN14"/>
    <mergeCell ref="F36:G37"/>
    <mergeCell ref="F39:G40"/>
    <mergeCell ref="M39:N40"/>
    <mergeCell ref="M42:N43"/>
    <mergeCell ref="Q21:R22"/>
    <mergeCell ref="Q24:R25"/>
    <mergeCell ref="Q27:R28"/>
    <mergeCell ref="Q30:R31"/>
    <mergeCell ref="Q33:R34"/>
    <mergeCell ref="M33:N34"/>
    <mergeCell ref="M27:N28"/>
    <mergeCell ref="F27:G28"/>
    <mergeCell ref="F30:G31"/>
    <mergeCell ref="M30:N31"/>
    <mergeCell ref="I18:J19"/>
    <mergeCell ref="F33:G34"/>
    <mergeCell ref="BE14:BF15"/>
    <mergeCell ref="AW14:AX15"/>
    <mergeCell ref="BA14:BB15"/>
    <mergeCell ref="M18:N19"/>
    <mergeCell ref="M21:N22"/>
    <mergeCell ref="M24:N25"/>
    <mergeCell ref="U21:V22"/>
    <mergeCell ref="U24:V25"/>
    <mergeCell ref="U18:V19"/>
    <mergeCell ref="Y21:Z22"/>
    <mergeCell ref="Y24:Z25"/>
    <mergeCell ref="AG24:AH25"/>
    <mergeCell ref="AK21:AL22"/>
    <mergeCell ref="BA18:BB19"/>
    <mergeCell ref="B21:C22"/>
    <mergeCell ref="B24:C25"/>
    <mergeCell ref="F18:G19"/>
    <mergeCell ref="F21:G22"/>
    <mergeCell ref="F24:G25"/>
    <mergeCell ref="AW46:BA46"/>
    <mergeCell ref="BA48:BD48"/>
    <mergeCell ref="I6:AS6"/>
    <mergeCell ref="AC8:AS8"/>
    <mergeCell ref="I10:AS11"/>
    <mergeCell ref="I8:Y8"/>
    <mergeCell ref="M36:N37"/>
    <mergeCell ref="U27:V28"/>
    <mergeCell ref="I14:J15"/>
    <mergeCell ref="AS18:AT19"/>
    <mergeCell ref="AS21:AT22"/>
    <mergeCell ref="AS24:AT25"/>
    <mergeCell ref="AW18:AX19"/>
    <mergeCell ref="AW21:AX22"/>
    <mergeCell ref="AW24:AX25"/>
    <mergeCell ref="AK18:AL19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2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23146DCFED1A84AA36FA78DE18F9A4E" ma:contentTypeVersion="6" ma:contentTypeDescription="Створення нового документа." ma:contentTypeScope="" ma:versionID="dd352f899534519859d070f2348cfe98">
  <xsd:schema xmlns:xsd="http://www.w3.org/2001/XMLSchema" xmlns:xs="http://www.w3.org/2001/XMLSchema" xmlns:p="http://schemas.microsoft.com/office/2006/metadata/properties" xmlns:ns2="4be49ab9-2365-42e6-af77-4cf1eef9c973" xmlns:ns3="73d5097b-a5f0-4a5d-9801-6b15b5ad6c99" targetNamespace="http://schemas.microsoft.com/office/2006/metadata/properties" ma:root="true" ma:fieldsID="a68eeecc116f390b992ea8fc542c73a4" ns2:_="" ns3:_="">
    <xsd:import namespace="4be49ab9-2365-42e6-af77-4cf1eef9c973"/>
    <xsd:import namespace="73d5097b-a5f0-4a5d-9801-6b15b5ad6c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e49ab9-2365-42e6-af77-4cf1eef9c9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097b-a5f0-4a5d-9801-6b15b5ad6c9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A250F0-802B-4F84-99A0-13852776BBE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1932106-A507-4783-8D36-98AC6E131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e49ab9-2365-42e6-af77-4cf1eef9c973"/>
    <ds:schemaRef ds:uri="73d5097b-a5f0-4a5d-9801-6b15b5ad6c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2A208A-5BCD-471B-8B61-A43CC17714B4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EBAC490-6541-4530-8AEE-39B75C5090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Зміна по рангах</vt:lpstr>
      <vt:lpstr>Оргструктура</vt:lpstr>
      <vt:lpstr>Структура управ</vt:lpstr>
      <vt:lpstr>Оргструктура </vt:lpstr>
      <vt:lpstr>'Структура управ'!Область_друку</vt:lpstr>
    </vt:vector>
  </TitlesOfParts>
  <Company>Enzym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Economist</dc:creator>
  <cp:lastModifiedBy>Oksana Maksymchuk</cp:lastModifiedBy>
  <cp:lastPrinted>2024-09-13T08:02:54Z</cp:lastPrinted>
  <dcterms:created xsi:type="dcterms:W3CDTF">2004-02-27T08:38:43Z</dcterms:created>
  <dcterms:modified xsi:type="dcterms:W3CDTF">2025-10-30T09:24:41Z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0x010100A6C2EA51299E3E49B752AFB7C6ED5135</vt:lpwstr>
  </property>
  <property fmtid="{D5CDD505-2E9C-101B-9397-08002B2CF9AE}" pid="3" name="_activity">
    <vt:lpwstr/>
  </property>
  <property fmtid="{D5CDD505-2E9C-101B-9397-08002B2CF9AE}" pid="4" name="display_urn:schemas-microsoft-com:office:office#Editor">
    <vt:lpwstr>Mariia Medvid</vt:lpwstr>
  </property>
  <property fmtid="{D5CDD505-2E9C-101B-9397-08002B2CF9AE}" pid="5" name="Order">
    <vt:lpwstr>16200.0000000000</vt:lpwstr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Mariia Medvid</vt:lpwstr>
  </property>
  <property fmtid="{D5CDD505-2E9C-101B-9397-08002B2CF9AE}" pid="9" name="ComplianceAssetId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